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5" yWindow="30" windowWidth="15090" windowHeight="12735"/>
  </bookViews>
  <sheets>
    <sheet name="Коэфф" sheetId="1" r:id="rId1"/>
    <sheet name="свод" sheetId="6" r:id="rId2"/>
    <sheet name="Сезон 2018" sheetId="2" r:id="rId3"/>
    <sheet name="пред" sheetId="3" r:id="rId4"/>
    <sheet name="Групп" sheetId="4" r:id="rId5"/>
    <sheet name="Плей-офф" sheetId="5" r:id="rId6"/>
  </sheets>
  <definedNames>
    <definedName name="_xlnm._FilterDatabase" localSheetId="2" hidden="1">'Сезон 2018'!$A$1:$J$93</definedName>
  </definedNames>
  <calcPr calcId="125725"/>
  <pivotCaches>
    <pivotCache cacheId="6" r:id="rId7"/>
  </pivotCaches>
</workbook>
</file>

<file path=xl/calcChain.xml><?xml version="1.0" encoding="utf-8"?>
<calcChain xmlns="http://schemas.openxmlformats.org/spreadsheetml/2006/main">
  <c r="I58" i="2"/>
  <c r="I34"/>
  <c r="H89"/>
  <c r="H58"/>
  <c r="H49"/>
  <c r="H34"/>
  <c r="G34"/>
  <c r="G45"/>
  <c r="G49"/>
  <c r="G58"/>
  <c r="G78"/>
  <c r="G82"/>
  <c r="G85"/>
  <c r="G89"/>
  <c r="F34"/>
  <c r="F41"/>
  <c r="F42"/>
  <c r="F45"/>
  <c r="F49"/>
  <c r="F54"/>
  <c r="F58"/>
  <c r="F65"/>
  <c r="F66"/>
  <c r="F69"/>
  <c r="F70"/>
  <c r="F78"/>
  <c r="F82"/>
  <c r="F85"/>
  <c r="F89"/>
  <c r="F30"/>
  <c r="E29"/>
  <c r="E30"/>
  <c r="E33"/>
  <c r="E34"/>
  <c r="E37"/>
  <c r="E38"/>
  <c r="E41"/>
  <c r="E42"/>
  <c r="E45"/>
  <c r="E46"/>
  <c r="E49"/>
  <c r="E50"/>
  <c r="E53"/>
  <c r="E54"/>
  <c r="E57"/>
  <c r="E58"/>
  <c r="E61"/>
  <c r="E62"/>
  <c r="E65"/>
  <c r="E66"/>
  <c r="E69"/>
  <c r="E70"/>
  <c r="E73"/>
  <c r="E74"/>
  <c r="E77"/>
  <c r="E78"/>
  <c r="E81"/>
  <c r="E82"/>
  <c r="E85"/>
  <c r="E86"/>
  <c r="E89"/>
  <c r="E90"/>
  <c r="H93"/>
  <c r="I93"/>
  <c r="H35" i="1"/>
  <c r="H31"/>
  <c r="H33"/>
  <c r="H39"/>
  <c r="H43"/>
  <c r="H44"/>
  <c r="F40"/>
  <c r="G40" s="1"/>
  <c r="H40" s="1"/>
  <c r="F42"/>
  <c r="G42" s="1"/>
  <c r="H42" s="1"/>
  <c r="F32"/>
  <c r="G32" s="1"/>
  <c r="H32" s="1"/>
  <c r="F37"/>
  <c r="G37" s="1"/>
  <c r="H37" s="1"/>
  <c r="F38"/>
  <c r="G38" s="1"/>
  <c r="H38" s="1"/>
  <c r="F41"/>
  <c r="G41" s="1"/>
  <c r="H41" s="1"/>
  <c r="F26"/>
  <c r="F10" l="1"/>
  <c r="F13"/>
  <c r="F3"/>
  <c r="F15"/>
  <c r="F11"/>
  <c r="F16"/>
  <c r="F34"/>
  <c r="F24"/>
  <c r="G24" s="1"/>
  <c r="F23"/>
  <c r="F28"/>
  <c r="F18"/>
  <c r="F19"/>
  <c r="F7"/>
  <c r="F25"/>
  <c r="F36"/>
  <c r="F27"/>
  <c r="F22"/>
  <c r="F30"/>
  <c r="F29"/>
  <c r="F21"/>
  <c r="F20"/>
  <c r="C3" i="2"/>
  <c r="J3" s="1"/>
  <c r="C4"/>
  <c r="J4" s="1"/>
  <c r="C5"/>
  <c r="J5" s="1"/>
  <c r="C6"/>
  <c r="J6" s="1"/>
  <c r="C7"/>
  <c r="J7" s="1"/>
  <c r="C8"/>
  <c r="J8" s="1"/>
  <c r="C9"/>
  <c r="J9" s="1"/>
  <c r="C10"/>
  <c r="J10" s="1"/>
  <c r="C11"/>
  <c r="J11" s="1"/>
  <c r="C12"/>
  <c r="J12" s="1"/>
  <c r="C13"/>
  <c r="J13" s="1"/>
  <c r="C14"/>
  <c r="J14" s="1"/>
  <c r="C15"/>
  <c r="J15" s="1"/>
  <c r="C16"/>
  <c r="J16" s="1"/>
  <c r="C17"/>
  <c r="J17" s="1"/>
  <c r="C18"/>
  <c r="J18" s="1"/>
  <c r="C19"/>
  <c r="J19" s="1"/>
  <c r="C20"/>
  <c r="J20" s="1"/>
  <c r="C21"/>
  <c r="J21" s="1"/>
  <c r="C22"/>
  <c r="J22" s="1"/>
  <c r="C23"/>
  <c r="J23" s="1"/>
  <c r="C24"/>
  <c r="J24" s="1"/>
  <c r="C25"/>
  <c r="J25" s="1"/>
  <c r="C26"/>
  <c r="J26" s="1"/>
  <c r="C27"/>
  <c r="J27" s="1"/>
  <c r="C28"/>
  <c r="J28" s="1"/>
  <c r="C29"/>
  <c r="C32"/>
  <c r="C35"/>
  <c r="C37"/>
  <c r="C39"/>
  <c r="C41"/>
  <c r="C42"/>
  <c r="C45"/>
  <c r="C49"/>
  <c r="C51"/>
  <c r="C54"/>
  <c r="C56"/>
  <c r="C57"/>
  <c r="C60"/>
  <c r="C62"/>
  <c r="C63"/>
  <c r="C65"/>
  <c r="C67"/>
  <c r="C70"/>
  <c r="C72"/>
  <c r="C76"/>
  <c r="C77"/>
  <c r="C83"/>
  <c r="C86"/>
  <c r="C87"/>
  <c r="C90"/>
  <c r="C92"/>
  <c r="P7" i="4"/>
  <c r="P8"/>
  <c r="P9"/>
  <c r="P10"/>
  <c r="P12"/>
  <c r="P13"/>
  <c r="P14"/>
  <c r="P15"/>
  <c r="P17"/>
  <c r="P18"/>
  <c r="P19"/>
  <c r="P20"/>
  <c r="P22"/>
  <c r="P23"/>
  <c r="P24"/>
  <c r="P25"/>
  <c r="P27"/>
  <c r="P28"/>
  <c r="P29"/>
  <c r="P30"/>
  <c r="P32"/>
  <c r="P33"/>
  <c r="P34"/>
  <c r="P35"/>
  <c r="P37"/>
  <c r="P38"/>
  <c r="P39"/>
  <c r="P40"/>
  <c r="P42"/>
  <c r="P43"/>
  <c r="P44"/>
  <c r="P45"/>
  <c r="P47"/>
  <c r="P48"/>
  <c r="P49"/>
  <c r="P50"/>
  <c r="P52"/>
  <c r="P53"/>
  <c r="P54"/>
  <c r="P55"/>
  <c r="P57"/>
  <c r="P58"/>
  <c r="P59"/>
  <c r="P60"/>
  <c r="P62"/>
  <c r="P63"/>
  <c r="P64"/>
  <c r="P65"/>
  <c r="P67"/>
  <c r="P68"/>
  <c r="P69"/>
  <c r="P70"/>
  <c r="P72"/>
  <c r="P73"/>
  <c r="P74"/>
  <c r="P75"/>
  <c r="P77"/>
  <c r="P78"/>
  <c r="P79"/>
  <c r="P80"/>
  <c r="P3"/>
  <c r="P4"/>
  <c r="P5"/>
  <c r="P2"/>
  <c r="N5" i="3"/>
  <c r="N6"/>
  <c r="N8"/>
  <c r="N9"/>
  <c r="N11"/>
  <c r="N12"/>
  <c r="N14"/>
  <c r="N15"/>
  <c r="N17"/>
  <c r="N18"/>
  <c r="N20"/>
  <c r="N21"/>
  <c r="N23"/>
  <c r="N24"/>
  <c r="N26"/>
  <c r="N27"/>
  <c r="N29"/>
  <c r="N30"/>
  <c r="N32"/>
  <c r="N33"/>
  <c r="N35"/>
  <c r="N36"/>
  <c r="N38"/>
  <c r="N39"/>
  <c r="N41"/>
  <c r="N42"/>
  <c r="N44"/>
  <c r="N45"/>
  <c r="N47"/>
  <c r="N48"/>
  <c r="N50"/>
  <c r="N51"/>
  <c r="N53"/>
  <c r="N54"/>
  <c r="N56"/>
  <c r="N57"/>
  <c r="N59"/>
  <c r="N60"/>
  <c r="N62"/>
  <c r="N63"/>
  <c r="N65"/>
  <c r="N66"/>
  <c r="N68"/>
  <c r="N69"/>
  <c r="N71"/>
  <c r="N72"/>
  <c r="N74"/>
  <c r="N75"/>
  <c r="N77"/>
  <c r="N78"/>
  <c r="N80"/>
  <c r="N81"/>
  <c r="N2"/>
  <c r="L81" i="2"/>
  <c r="M81"/>
  <c r="N81" s="1"/>
  <c r="L82"/>
  <c r="M82"/>
  <c r="L83"/>
  <c r="M83"/>
  <c r="L84"/>
  <c r="M84"/>
  <c r="L85"/>
  <c r="M85"/>
  <c r="L86"/>
  <c r="M86"/>
  <c r="L87"/>
  <c r="M87"/>
  <c r="N87" s="1"/>
  <c r="L88"/>
  <c r="M88"/>
  <c r="L89"/>
  <c r="M89"/>
  <c r="N89" s="1"/>
  <c r="L90"/>
  <c r="M90"/>
  <c r="L91"/>
  <c r="M91"/>
  <c r="L92"/>
  <c r="M92"/>
  <c r="C2"/>
  <c r="N3" i="3"/>
  <c r="L5"/>
  <c r="L6"/>
  <c r="L8"/>
  <c r="L9"/>
  <c r="L11"/>
  <c r="L12"/>
  <c r="L14"/>
  <c r="L15"/>
  <c r="L17"/>
  <c r="L18"/>
  <c r="L20"/>
  <c r="L21"/>
  <c r="L23"/>
  <c r="L24"/>
  <c r="L26"/>
  <c r="L27"/>
  <c r="L29"/>
  <c r="L30"/>
  <c r="L32"/>
  <c r="L33"/>
  <c r="L35"/>
  <c r="L36"/>
  <c r="L38"/>
  <c r="L39"/>
  <c r="L41"/>
  <c r="L42"/>
  <c r="L44"/>
  <c r="L45"/>
  <c r="L47"/>
  <c r="L48"/>
  <c r="L50"/>
  <c r="L51"/>
  <c r="L53"/>
  <c r="L54"/>
  <c r="L56"/>
  <c r="L57"/>
  <c r="L59"/>
  <c r="L60"/>
  <c r="L62"/>
  <c r="L63"/>
  <c r="L65"/>
  <c r="L66"/>
  <c r="L68"/>
  <c r="L69"/>
  <c r="L71"/>
  <c r="L72"/>
  <c r="L74"/>
  <c r="L75"/>
  <c r="L77"/>
  <c r="L78"/>
  <c r="L80"/>
  <c r="L81"/>
  <c r="L3" i="2"/>
  <c r="M3"/>
  <c r="L4"/>
  <c r="M4"/>
  <c r="L5"/>
  <c r="M5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75"/>
  <c r="M75"/>
  <c r="L76"/>
  <c r="M76"/>
  <c r="L77"/>
  <c r="M77"/>
  <c r="L78"/>
  <c r="M78"/>
  <c r="L79"/>
  <c r="M79"/>
  <c r="L80"/>
  <c r="M80"/>
  <c r="N82" l="1"/>
  <c r="N92"/>
  <c r="N90"/>
  <c r="N86"/>
  <c r="N84"/>
  <c r="N24"/>
  <c r="N85"/>
  <c r="N83"/>
  <c r="N91"/>
  <c r="N88"/>
  <c r="N8"/>
  <c r="N4"/>
  <c r="N48"/>
  <c r="N28"/>
  <c r="N23"/>
  <c r="N15"/>
  <c r="N67"/>
  <c r="N47"/>
  <c r="N39"/>
  <c r="N25"/>
  <c r="N22"/>
  <c r="N16"/>
  <c r="N14"/>
  <c r="N12"/>
  <c r="N69"/>
  <c r="N64"/>
  <c r="N62"/>
  <c r="N56"/>
  <c r="N54"/>
  <c r="N38"/>
  <c r="N32"/>
  <c r="N30"/>
  <c r="N20"/>
  <c r="N7"/>
  <c r="N80"/>
  <c r="N76"/>
  <c r="N70"/>
  <c r="N65"/>
  <c r="N61"/>
  <c r="N57"/>
  <c r="N55"/>
  <c r="N51"/>
  <c r="N17"/>
  <c r="N9"/>
  <c r="N6"/>
  <c r="N78"/>
  <c r="N73"/>
  <c r="N72"/>
  <c r="N42"/>
  <c r="N34"/>
  <c r="N26"/>
  <c r="N19"/>
  <c r="N13"/>
  <c r="N10"/>
  <c r="N3"/>
  <c r="N77"/>
  <c r="N71"/>
  <c r="N60"/>
  <c r="N53"/>
  <c r="N49"/>
  <c r="N43"/>
  <c r="N41"/>
  <c r="N35"/>
  <c r="N27"/>
  <c r="N21"/>
  <c r="N18"/>
  <c r="N11"/>
  <c r="N5"/>
  <c r="N74"/>
  <c r="N58"/>
  <c r="N45"/>
  <c r="N44"/>
  <c r="N40"/>
  <c r="N31"/>
  <c r="N29"/>
  <c r="N79"/>
  <c r="N75"/>
  <c r="N68"/>
  <c r="N66"/>
  <c r="N63"/>
  <c r="N59"/>
  <c r="N52"/>
  <c r="N50"/>
  <c r="N46"/>
  <c r="N37"/>
  <c r="N36"/>
  <c r="N33"/>
  <c r="G27" i="1"/>
  <c r="H27" s="1"/>
  <c r="G22"/>
  <c r="H22" s="1"/>
  <c r="E45"/>
  <c r="L2" i="2" l="1"/>
  <c r="M2"/>
  <c r="N2" l="1"/>
  <c r="F14" i="1" l="1"/>
  <c r="G20"/>
  <c r="H20" s="1"/>
  <c r="G7"/>
  <c r="H7" s="1"/>
  <c r="G21"/>
  <c r="H21" s="1"/>
  <c r="G29"/>
  <c r="H29" s="1"/>
  <c r="F12"/>
  <c r="F9"/>
  <c r="F6"/>
  <c r="F2"/>
  <c r="F5"/>
  <c r="F4"/>
  <c r="F8"/>
  <c r="F45" l="1"/>
  <c r="G26"/>
  <c r="H26" s="1"/>
  <c r="G18"/>
  <c r="H18" s="1"/>
  <c r="G36"/>
  <c r="H36" s="1"/>
  <c r="G28"/>
  <c r="H28" s="1"/>
  <c r="G14"/>
  <c r="H14" s="1"/>
  <c r="L2" i="3" l="1"/>
  <c r="L3"/>
  <c r="J2" i="2" s="1"/>
  <c r="G13" i="1"/>
  <c r="H13" s="1"/>
  <c r="G16"/>
  <c r="H16" s="1"/>
  <c r="G23"/>
  <c r="H23" s="1"/>
  <c r="G3"/>
  <c r="H3" s="1"/>
  <c r="G12"/>
  <c r="H12" s="1"/>
  <c r="G34"/>
  <c r="H34" s="1"/>
  <c r="G19"/>
  <c r="H19" s="1"/>
  <c r="H17"/>
  <c r="G15"/>
  <c r="H15" s="1"/>
  <c r="G8"/>
  <c r="H8" s="1"/>
  <c r="G4"/>
  <c r="H4" s="1"/>
  <c r="G11"/>
  <c r="H11" s="1"/>
  <c r="G6"/>
  <c r="H6" s="1"/>
  <c r="H24"/>
  <c r="G9"/>
  <c r="H9" s="1"/>
  <c r="G30"/>
  <c r="H30" s="1"/>
  <c r="G10"/>
  <c r="H10" s="1"/>
  <c r="G2"/>
  <c r="H2" s="1"/>
  <c r="G25"/>
  <c r="H25" s="1"/>
  <c r="L102" i="5"/>
  <c r="N102" s="1"/>
  <c r="L101"/>
  <c r="N101" s="1"/>
  <c r="L97"/>
  <c r="N97" s="1"/>
  <c r="L96"/>
  <c r="N96" s="1"/>
  <c r="L94"/>
  <c r="N94" s="1"/>
  <c r="L93"/>
  <c r="N93" s="1"/>
  <c r="L89"/>
  <c r="N89" s="1"/>
  <c r="L88"/>
  <c r="N88" s="1"/>
  <c r="L86"/>
  <c r="N86" s="1"/>
  <c r="L85"/>
  <c r="N85" s="1"/>
  <c r="L83"/>
  <c r="N83" s="1"/>
  <c r="L82"/>
  <c r="N82" s="1"/>
  <c r="L80"/>
  <c r="N80" s="1"/>
  <c r="L79"/>
  <c r="N79" s="1"/>
  <c r="L66"/>
  <c r="N66" s="1"/>
  <c r="L56"/>
  <c r="N56" s="1"/>
  <c r="L57"/>
  <c r="N57" s="1"/>
  <c r="L53"/>
  <c r="N53" s="1"/>
  <c r="L72"/>
  <c r="N72" s="1"/>
  <c r="L71"/>
  <c r="N71" s="1"/>
  <c r="L69"/>
  <c r="N69" s="1"/>
  <c r="L59"/>
  <c r="N59" s="1"/>
  <c r="L68"/>
  <c r="N68" s="1"/>
  <c r="L62"/>
  <c r="N62" s="1"/>
  <c r="L60"/>
  <c r="N60" s="1"/>
  <c r="L65"/>
  <c r="N65" s="1"/>
  <c r="L74"/>
  <c r="N74" s="1"/>
  <c r="L54"/>
  <c r="N54" s="1"/>
  <c r="L75"/>
  <c r="N75" s="1"/>
  <c r="L63"/>
  <c r="N63" s="1"/>
  <c r="L12"/>
  <c r="N12" s="1"/>
  <c r="L36"/>
  <c r="N36" s="1"/>
  <c r="L24"/>
  <c r="N24" s="1"/>
  <c r="L39"/>
  <c r="N39" s="1"/>
  <c r="L13"/>
  <c r="N13" s="1"/>
  <c r="L46"/>
  <c r="N46" s="1"/>
  <c r="L27"/>
  <c r="N27" s="1"/>
  <c r="L18"/>
  <c r="N18" s="1"/>
  <c r="L34"/>
  <c r="N34" s="1"/>
  <c r="L15"/>
  <c r="N15" s="1"/>
  <c r="L22"/>
  <c r="N22" s="1"/>
  <c r="L45"/>
  <c r="N45" s="1"/>
  <c r="L9"/>
  <c r="N9" s="1"/>
  <c r="L30"/>
  <c r="N30" s="1"/>
  <c r="L33"/>
  <c r="N33" s="1"/>
  <c r="L42"/>
  <c r="N42" s="1"/>
  <c r="L3"/>
  <c r="N3" s="1"/>
  <c r="L49"/>
  <c r="N49" s="1"/>
  <c r="L31"/>
  <c r="N31" s="1"/>
  <c r="L16"/>
  <c r="N16" s="1"/>
  <c r="L37"/>
  <c r="N37" s="1"/>
  <c r="L7"/>
  <c r="N7" s="1"/>
  <c r="L19"/>
  <c r="N19" s="1"/>
  <c r="L28"/>
  <c r="N28" s="1"/>
  <c r="L6"/>
  <c r="N6" s="1"/>
  <c r="L25"/>
  <c r="N25" s="1"/>
  <c r="L43"/>
  <c r="N43" s="1"/>
  <c r="L4"/>
  <c r="N4" s="1"/>
  <c r="L10"/>
  <c r="N10" s="1"/>
  <c r="L21"/>
  <c r="N21" s="1"/>
  <c r="L48"/>
  <c r="N48" s="1"/>
  <c r="L40"/>
  <c r="N40" s="1"/>
  <c r="L13" i="4"/>
  <c r="N13" s="1"/>
  <c r="D38" i="2" s="1"/>
  <c r="J38" s="1"/>
  <c r="L53" i="4"/>
  <c r="N53" s="1"/>
  <c r="D70" i="2" s="1"/>
  <c r="J70" s="1"/>
  <c r="L4" i="4"/>
  <c r="N4" s="1"/>
  <c r="D31" i="2" s="1"/>
  <c r="J31" s="1"/>
  <c r="L24" i="4"/>
  <c r="N24" s="1"/>
  <c r="L33"/>
  <c r="N33" s="1"/>
  <c r="D54" i="2" s="1"/>
  <c r="J54" s="1"/>
  <c r="L9" i="4"/>
  <c r="N9" s="1"/>
  <c r="D35" i="2" s="1"/>
  <c r="J35" s="1"/>
  <c r="L62" i="4"/>
  <c r="N62" s="1"/>
  <c r="D77" i="2" s="1"/>
  <c r="J77" s="1"/>
  <c r="L17" i="4"/>
  <c r="N17" s="1"/>
  <c r="D41" i="2" s="1"/>
  <c r="J41" s="1"/>
  <c r="L72" i="4"/>
  <c r="N72" s="1"/>
  <c r="D85" i="2" s="1"/>
  <c r="J85" s="1"/>
  <c r="L69" i="4"/>
  <c r="N69" s="1"/>
  <c r="D83" i="2" s="1"/>
  <c r="J83" s="1"/>
  <c r="L39" i="4"/>
  <c r="N39" s="1"/>
  <c r="L48"/>
  <c r="N48" s="1"/>
  <c r="D66" i="2" s="1"/>
  <c r="J66" s="1"/>
  <c r="L27" i="4"/>
  <c r="N27" s="1"/>
  <c r="D49" i="2" s="1"/>
  <c r="J49" s="1"/>
  <c r="L58" i="4"/>
  <c r="N58" s="1"/>
  <c r="L22"/>
  <c r="N22" s="1"/>
  <c r="L32"/>
  <c r="N32" s="1"/>
  <c r="L78"/>
  <c r="N78" s="1"/>
  <c r="D90" i="2" s="1"/>
  <c r="J90" s="1"/>
  <c r="L12" i="4"/>
  <c r="N12" s="1"/>
  <c r="L5"/>
  <c r="N5" s="1"/>
  <c r="D32" i="2" s="1"/>
  <c r="J32" s="1"/>
  <c r="L43" i="4"/>
  <c r="N43" s="1"/>
  <c r="L52"/>
  <c r="N52" s="1"/>
  <c r="D69" i="2" s="1"/>
  <c r="J69" s="1"/>
  <c r="L63" i="4"/>
  <c r="N63" s="1"/>
  <c r="L8"/>
  <c r="N8" s="1"/>
  <c r="D34" i="2" s="1"/>
  <c r="J34" s="1"/>
  <c r="L20" i="4"/>
  <c r="N20" s="1"/>
  <c r="D44" i="2" s="1"/>
  <c r="J44" s="1"/>
  <c r="L73" i="4"/>
  <c r="N73" s="1"/>
  <c r="D86" i="2" s="1"/>
  <c r="J86" s="1"/>
  <c r="L40" i="4"/>
  <c r="N40" s="1"/>
  <c r="L47"/>
  <c r="N47" s="1"/>
  <c r="L28"/>
  <c r="N28" s="1"/>
  <c r="D50" i="2" s="1"/>
  <c r="J50" s="1"/>
  <c r="L79" i="4"/>
  <c r="N79" s="1"/>
  <c r="L57"/>
  <c r="N57" s="1"/>
  <c r="L70"/>
  <c r="N70" s="1"/>
  <c r="D84" i="2" s="1"/>
  <c r="J84" s="1"/>
  <c r="L3" i="4"/>
  <c r="N3" s="1"/>
  <c r="L15"/>
  <c r="N15" s="1"/>
  <c r="D40" i="2" s="1"/>
  <c r="J40" s="1"/>
  <c r="L34" i="4"/>
  <c r="N34" s="1"/>
  <c r="L23"/>
  <c r="N23" s="1"/>
  <c r="L64"/>
  <c r="N64" s="1"/>
  <c r="L55"/>
  <c r="N55" s="1"/>
  <c r="D72" i="2" s="1"/>
  <c r="J72" s="1"/>
  <c r="L42" i="4"/>
  <c r="N42" s="1"/>
  <c r="L19"/>
  <c r="N19" s="1"/>
  <c r="L7"/>
  <c r="N7" s="1"/>
  <c r="D33" i="2" s="1"/>
  <c r="J33" s="1"/>
  <c r="L74" i="4"/>
  <c r="N74" s="1"/>
  <c r="L37"/>
  <c r="N37" s="1"/>
  <c r="L29"/>
  <c r="N29" s="1"/>
  <c r="D51" i="2" s="1"/>
  <c r="J51" s="1"/>
  <c r="L50" i="4"/>
  <c r="N50" s="1"/>
  <c r="D68" i="2" s="1"/>
  <c r="J68" s="1"/>
  <c r="L67" i="4"/>
  <c r="N67" s="1"/>
  <c r="D81" i="2" s="1"/>
  <c r="J81" s="1"/>
  <c r="L59" i="4"/>
  <c r="N59" s="1"/>
  <c r="L2"/>
  <c r="N2" s="1"/>
  <c r="D29" i="2" s="1"/>
  <c r="J29" s="1"/>
  <c r="L14" i="4"/>
  <c r="N14" s="1"/>
  <c r="D39" i="2" s="1"/>
  <c r="J39" s="1"/>
  <c r="L80" i="4"/>
  <c r="N80" s="1"/>
  <c r="D92" i="2" s="1"/>
  <c r="J92" s="1"/>
  <c r="L25" i="4"/>
  <c r="N25" s="1"/>
  <c r="L35"/>
  <c r="N35" s="1"/>
  <c r="D56" i="2" s="1"/>
  <c r="J56" s="1"/>
  <c r="L44" i="4"/>
  <c r="N44" s="1"/>
  <c r="D63" i="2" s="1"/>
  <c r="J63" s="1"/>
  <c r="L54" i="4"/>
  <c r="N54" s="1"/>
  <c r="L65"/>
  <c r="N65" s="1"/>
  <c r="D80" i="2" s="1"/>
  <c r="J80" s="1"/>
  <c r="L75" i="4"/>
  <c r="N75" s="1"/>
  <c r="L10"/>
  <c r="N10" s="1"/>
  <c r="D36" i="2" s="1"/>
  <c r="J36" s="1"/>
  <c r="L18" i="4"/>
  <c r="N18" s="1"/>
  <c r="D42" i="2" s="1"/>
  <c r="J42" s="1"/>
  <c r="L30" i="4"/>
  <c r="N30" s="1"/>
  <c r="L38"/>
  <c r="N38" s="1"/>
  <c r="L49"/>
  <c r="N49" s="1"/>
  <c r="D67" i="2" s="1"/>
  <c r="J67" s="1"/>
  <c r="L60" i="4"/>
  <c r="N60" s="1"/>
  <c r="D76" i="2" s="1"/>
  <c r="J76" s="1"/>
  <c r="L77" i="4"/>
  <c r="N77" s="1"/>
  <c r="L68"/>
  <c r="N68" s="1"/>
  <c r="D82" i="2" s="1"/>
  <c r="J82" s="1"/>
  <c r="L45" i="4"/>
  <c r="N45" s="1"/>
  <c r="D64" i="2" s="1"/>
  <c r="J64" s="1"/>
  <c r="G5" i="1"/>
  <c r="H5" s="1"/>
  <c r="D46" i="2" l="1"/>
  <c r="J46" s="1"/>
  <c r="D52"/>
  <c r="J52" s="1"/>
  <c r="D87"/>
  <c r="J87" s="1"/>
  <c r="D59"/>
  <c r="J59" s="1"/>
  <c r="D48"/>
  <c r="J48" s="1"/>
  <c r="D73"/>
  <c r="J73" s="1"/>
  <c r="D57"/>
  <c r="J57" s="1"/>
  <c r="D37"/>
  <c r="J37" s="1"/>
  <c r="D74"/>
  <c r="J74" s="1"/>
  <c r="D60"/>
  <c r="J60" s="1"/>
  <c r="D89"/>
  <c r="J89" s="1"/>
  <c r="D55"/>
  <c r="J55" s="1"/>
  <c r="D58"/>
  <c r="J58" s="1"/>
  <c r="D62"/>
  <c r="J62" s="1"/>
  <c r="D88"/>
  <c r="J88" s="1"/>
  <c r="D47"/>
  <c r="J47" s="1"/>
  <c r="D45"/>
  <c r="J45" s="1"/>
  <c r="D75"/>
  <c r="J75" s="1"/>
  <c r="D30"/>
  <c r="J30" s="1"/>
  <c r="D43"/>
  <c r="J43" s="1"/>
  <c r="D71"/>
  <c r="J71" s="1"/>
  <c r="D65"/>
  <c r="J65" s="1"/>
  <c r="D53"/>
  <c r="J53" s="1"/>
  <c r="D78"/>
  <c r="J78" s="1"/>
  <c r="D61"/>
  <c r="J61" s="1"/>
  <c r="D79"/>
  <c r="J79" s="1"/>
  <c r="D91"/>
  <c r="J91" s="1"/>
</calcChain>
</file>

<file path=xl/sharedStrings.xml><?xml version="1.0" encoding="utf-8"?>
<sst xmlns="http://schemas.openxmlformats.org/spreadsheetml/2006/main" count="2132" uniqueCount="471">
  <si>
    <t>M</t>
  </si>
  <si>
    <t>Команда</t>
  </si>
  <si>
    <t>КСИ</t>
  </si>
  <si>
    <t>МКСП "АЛЬЯНС"</t>
  </si>
  <si>
    <t>RED-ARMY.RU</t>
  </si>
  <si>
    <t>"ФОРВАРД"</t>
  </si>
  <si>
    <t>КФП "АРСЕНАЛ"</t>
  </si>
  <si>
    <t>КБИ</t>
  </si>
  <si>
    <t>Kanonir.Com</t>
  </si>
  <si>
    <t>Fprognoz.com</t>
  </si>
  <si>
    <t>KFP.RU</t>
  </si>
  <si>
    <t>ВФЛ КБК</t>
  </si>
  <si>
    <t>VOON.RU</t>
  </si>
  <si>
    <t>7-40</t>
  </si>
  <si>
    <t>Игрок</t>
  </si>
  <si>
    <t>ПР</t>
  </si>
  <si>
    <t>ГР</t>
  </si>
  <si>
    <t>1/8</t>
  </si>
  <si>
    <t>1/4</t>
  </si>
  <si>
    <t>1/2</t>
  </si>
  <si>
    <t>Ф</t>
  </si>
  <si>
    <t>ИТОГО</t>
  </si>
  <si>
    <t>М</t>
  </si>
  <si>
    <t>Ник</t>
  </si>
  <si>
    <t>Cчет</t>
  </si>
  <si>
    <t>И</t>
  </si>
  <si>
    <t>В</t>
  </si>
  <si>
    <t>Н</t>
  </si>
  <si>
    <t>П</t>
  </si>
  <si>
    <t>МЗ-МП</t>
  </si>
  <si>
    <t>Р/М</t>
  </si>
  <si>
    <t>ИСХ</t>
  </si>
  <si>
    <t>Н/Я</t>
  </si>
  <si>
    <t>Очки</t>
  </si>
  <si>
    <t>Группа А</t>
  </si>
  <si>
    <t>О</t>
  </si>
  <si>
    <t>ЕО</t>
  </si>
  <si>
    <t>Бонус</t>
  </si>
  <si>
    <t>Итого</t>
  </si>
  <si>
    <t>Группа D</t>
  </si>
  <si>
    <t>Группа E</t>
  </si>
  <si>
    <t>Группа F</t>
  </si>
  <si>
    <t>Группа G</t>
  </si>
  <si>
    <t>Группа H</t>
  </si>
  <si>
    <t>1/8 финала</t>
  </si>
  <si>
    <t>Общий итог</t>
  </si>
  <si>
    <t>Сумма по полю ИТОГО</t>
  </si>
  <si>
    <t>Итог</t>
  </si>
  <si>
    <t> 1 </t>
  </si>
  <si>
    <t> 0 </t>
  </si>
  <si>
    <t> +1 </t>
  </si>
  <si>
    <t> -1 </t>
  </si>
  <si>
    <t> +2 </t>
  </si>
  <si>
    <t> -2 </t>
  </si>
  <si>
    <t> +3 </t>
  </si>
  <si>
    <t> -3 </t>
  </si>
  <si>
    <t>1/16</t>
  </si>
  <si>
    <t>АСП "ПОГОНЯ"</t>
  </si>
  <si>
    <t> 18 </t>
  </si>
  <si>
    <t> 4 - 5 </t>
  </si>
  <si>
    <t> 17 </t>
  </si>
  <si>
    <t> 11 </t>
  </si>
  <si>
    <t> 9 </t>
  </si>
  <si>
    <t> 13 </t>
  </si>
  <si>
    <t> 14 </t>
  </si>
  <si>
    <t> 5 - 3 </t>
  </si>
  <si>
    <t> 3 - 5 </t>
  </si>
  <si>
    <t> 15 </t>
  </si>
  <si>
    <t> +5 </t>
  </si>
  <si>
    <t> -5 </t>
  </si>
  <si>
    <t> 6 - 2 </t>
  </si>
  <si>
    <t> +4 </t>
  </si>
  <si>
    <t> 2 - 6 </t>
  </si>
  <si>
    <t> -4 </t>
  </si>
  <si>
    <t> 16 </t>
  </si>
  <si>
    <t> 5 - 1 </t>
  </si>
  <si>
    <t> 1 - 5 </t>
  </si>
  <si>
    <t> 5 - 7 </t>
  </si>
  <si>
    <t>Группа I</t>
  </si>
  <si>
    <t>Группа J</t>
  </si>
  <si>
    <t>Группа K</t>
  </si>
  <si>
    <t>Группа L</t>
  </si>
  <si>
    <t>Группа M</t>
  </si>
  <si>
    <t>Группа N</t>
  </si>
  <si>
    <t>Группа O</t>
  </si>
  <si>
    <t>Группа P</t>
  </si>
  <si>
    <t> -8 </t>
  </si>
  <si>
    <t> +6 </t>
  </si>
  <si>
    <t> 21 </t>
  </si>
  <si>
    <t> 8 - 6 </t>
  </si>
  <si>
    <t> 7 - 5 </t>
  </si>
  <si>
    <t> -7 </t>
  </si>
  <si>
    <t> 19 </t>
  </si>
  <si>
    <t> 12 </t>
  </si>
  <si>
    <t> -6 </t>
  </si>
  <si>
    <t> 10 </t>
  </si>
  <si>
    <t> +7 </t>
  </si>
  <si>
    <t> 6 </t>
  </si>
  <si>
    <t>1/16 финала</t>
  </si>
  <si>
    <t> 20 </t>
  </si>
  <si>
    <t>1/4 финала</t>
  </si>
  <si>
    <t>#1</t>
  </si>
  <si>
    <t>1/2 финала</t>
  </si>
  <si>
    <t>Финал</t>
  </si>
  <si>
    <t>VFLP.RU</t>
  </si>
  <si>
    <t>АФК-Кемерово</t>
  </si>
  <si>
    <t>Северное Сияние</t>
  </si>
  <si>
    <t>Профессионалы прогноза</t>
  </si>
  <si>
    <t>СФП Football.By</t>
  </si>
  <si>
    <t>Russian Roulette</t>
  </si>
  <si>
    <t> 8 </t>
  </si>
  <si>
    <t>1/16 финала, серия №1</t>
  </si>
  <si>
    <t>1/16 финала, серия №2</t>
  </si>
  <si>
    <t>1/16 финала, серия №3</t>
  </si>
  <si>
    <t>1/16 финала, серия №4</t>
  </si>
  <si>
    <t>1/16 финала, серия №5</t>
  </si>
  <si>
    <t> 5 </t>
  </si>
  <si>
    <t>1/16 финала, серия №6</t>
  </si>
  <si>
    <t>1/16 финала, серия №7</t>
  </si>
  <si>
    <t>1/16 финала, серия №8</t>
  </si>
  <si>
    <t>1/16 финала, серия №9</t>
  </si>
  <si>
    <t>1/16 финала, серия №10</t>
  </si>
  <si>
    <t>1/16 финала, серия №11</t>
  </si>
  <si>
    <t>1/16 финала, серия №12</t>
  </si>
  <si>
    <t>1/16 финала, серия №13</t>
  </si>
  <si>
    <t>1/16 финала, серия №14</t>
  </si>
  <si>
    <t>1/16 финала, серия №15</t>
  </si>
  <si>
    <t>1/16 финала, серия №16</t>
  </si>
  <si>
    <t>A1</t>
  </si>
  <si>
    <t>A2</t>
  </si>
  <si>
    <t>A3</t>
  </si>
  <si>
    <t>A4</t>
  </si>
  <si>
    <t>A5</t>
  </si>
  <si>
    <t>A6</t>
  </si>
  <si>
    <t>A7</t>
  </si>
  <si>
    <t>A8</t>
  </si>
  <si>
    <t>#2</t>
  </si>
  <si>
    <t>#3</t>
  </si>
  <si>
    <t>#4</t>
  </si>
  <si>
    <t>КСП "Торпедо" им. Эдуарда Стрельцова</t>
  </si>
  <si>
    <t>КСП Химик</t>
  </si>
  <si>
    <t>Мегаспорт</t>
  </si>
  <si>
    <t> 7 </t>
  </si>
  <si>
    <t>VTOTO.RU</t>
  </si>
  <si>
    <t> 4 - 2 </t>
  </si>
  <si>
    <t> 2 - 4 </t>
  </si>
  <si>
    <t> 4 - 3 </t>
  </si>
  <si>
    <t> 3 - 4 </t>
  </si>
  <si>
    <t> 22 </t>
  </si>
  <si>
    <t> 7 - 8 </t>
  </si>
  <si>
    <t> 25 </t>
  </si>
  <si>
    <t> 24 </t>
  </si>
  <si>
    <t> 9 - 8 </t>
  </si>
  <si>
    <t> 23 </t>
  </si>
  <si>
    <t> 9 - 5 </t>
  </si>
  <si>
    <t> 4 - 1 </t>
  </si>
  <si>
    <t> 1 - 4 </t>
  </si>
  <si>
    <t> 3 - 7 </t>
  </si>
  <si>
    <t> 1 - 6 </t>
  </si>
  <si>
    <t>FC NOROC</t>
  </si>
  <si>
    <t>TotalZone.ru</t>
  </si>
  <si>
    <t>БЛФП</t>
  </si>
  <si>
    <t>ФПЛ "Суперлига"</t>
  </si>
  <si>
    <t>Red Anfield</t>
  </si>
  <si>
    <t>liga1.ru</t>
  </si>
  <si>
    <t>PRED.SU</t>
  </si>
  <si>
    <t> 5 - 0 </t>
  </si>
  <si>
    <t> 0 - 5 </t>
  </si>
  <si>
    <t> 6 - 6 </t>
  </si>
  <si>
    <t>Группа B</t>
  </si>
  <si>
    <t>Группа C</t>
  </si>
  <si>
    <t> 9 - 3 </t>
  </si>
  <si>
    <t> 6 - 11 </t>
  </si>
  <si>
    <t>минус один дисквалифицированный игрок</t>
  </si>
  <si>
    <t>Кф. 2015</t>
  </si>
  <si>
    <t> 2 </t>
  </si>
  <si>
    <t> 7 - 2 </t>
  </si>
  <si>
    <t> 2 - 7 </t>
  </si>
  <si>
    <t> 6 - 0 </t>
  </si>
  <si>
    <t> 0 - 6 </t>
  </si>
  <si>
    <t>БАФ "Метеорит"</t>
  </si>
  <si>
    <t>SportGiant.net</t>
  </si>
  <si>
    <t>SFP</t>
  </si>
  <si>
    <t>FunkySouls.Com</t>
  </si>
  <si>
    <t>Жемчужина Кузбасса</t>
  </si>
  <si>
    <t> 4 </t>
  </si>
  <si>
    <t> 8 - 3 </t>
  </si>
  <si>
    <t> 3 </t>
  </si>
  <si>
    <t> 15 - 4 </t>
  </si>
  <si>
    <t> +11 </t>
  </si>
  <si>
    <t> 7 - 9 </t>
  </si>
  <si>
    <t> 12 - 6 </t>
  </si>
  <si>
    <t> +8 </t>
  </si>
  <si>
    <t> 11 - 5 </t>
  </si>
  <si>
    <t> 6 - 8 </t>
  </si>
  <si>
    <t> 10 - 6 </t>
  </si>
  <si>
    <t> 8 - 7 </t>
  </si>
  <si>
    <t> 6 - 7 </t>
  </si>
  <si>
    <t> 6 - 10 </t>
  </si>
  <si>
    <t> 5 - 10 </t>
  </si>
  <si>
    <t> 7 - 3 </t>
  </si>
  <si>
    <t> 6 - 1 </t>
  </si>
  <si>
    <t>1.</t>
  </si>
  <si>
    <t>2.</t>
  </si>
  <si>
    <t> 3 - 3 </t>
  </si>
  <si>
    <t> 6 - 3 </t>
  </si>
  <si>
    <t> 3 - 6 </t>
  </si>
  <si>
    <r>
      <t>Овчинникова Инга</t>
    </r>
    <r>
      <rPr>
        <sz val="10"/>
        <color rgb="FF333333"/>
        <rFont val="Verdana"/>
        <family val="2"/>
        <charset val="204"/>
      </rPr>
      <t> (Северное Сияние)</t>
    </r>
    <r>
      <rPr>
        <sz val="8"/>
        <color rgb="FF333333"/>
        <rFont val="Verdana"/>
        <family val="2"/>
        <charset val="204"/>
      </rPr>
      <t> (1989)</t>
    </r>
  </si>
  <si>
    <t>3.</t>
  </si>
  <si>
    <t> 6 - 13 </t>
  </si>
  <si>
    <t>4.</t>
  </si>
  <si>
    <r>
      <t>Savkoff</t>
    </r>
    <r>
      <rPr>
        <sz val="10"/>
        <color rgb="FF333333"/>
        <rFont val="Verdana"/>
        <family val="2"/>
        <charset val="204"/>
      </rPr>
      <t> (Red Anfield)</t>
    </r>
    <r>
      <rPr>
        <sz val="8"/>
        <color rgb="FF333333"/>
        <rFont val="Verdana"/>
        <family val="2"/>
        <charset val="204"/>
      </rPr>
      <t> (2134)</t>
    </r>
  </si>
  <si>
    <r>
      <t>иванович</t>
    </r>
    <r>
      <rPr>
        <sz val="10"/>
        <color rgb="FF333333"/>
        <rFont val="Verdana"/>
        <family val="2"/>
        <charset val="204"/>
      </rPr>
      <t> (АФК-Кемерово)</t>
    </r>
    <r>
      <rPr>
        <sz val="8"/>
        <color rgb="FF333333"/>
        <rFont val="Verdana"/>
        <family val="2"/>
        <charset val="204"/>
      </rPr>
      <t> (730)</t>
    </r>
  </si>
  <si>
    <t> 27 </t>
  </si>
  <si>
    <t> 9 - 6 </t>
  </si>
  <si>
    <r>
      <t>Zakhar</t>
    </r>
    <r>
      <rPr>
        <sz val="10"/>
        <color rgb="FF333333"/>
        <rFont val="Verdana"/>
        <family val="2"/>
        <charset val="204"/>
      </rPr>
      <t> (TotalZone.ru)</t>
    </r>
    <r>
      <rPr>
        <sz val="8"/>
        <color rgb="FF333333"/>
        <rFont val="Verdana"/>
        <family val="2"/>
        <charset val="204"/>
      </rPr>
      <t> (1883)</t>
    </r>
  </si>
  <si>
    <r>
      <t>Athanasius</t>
    </r>
    <r>
      <rPr>
        <sz val="10"/>
        <color rgb="FF333333"/>
        <rFont val="Verdana"/>
        <family val="2"/>
        <charset val="204"/>
      </rPr>
      <t> (КБИ)</t>
    </r>
    <r>
      <rPr>
        <sz val="8"/>
        <color rgb="FF333333"/>
        <rFont val="Verdana"/>
        <family val="2"/>
        <charset val="204"/>
      </rPr>
      <t> (060)</t>
    </r>
  </si>
  <si>
    <r>
      <t>AnDrusha</t>
    </r>
    <r>
      <rPr>
        <sz val="10"/>
        <color rgb="FF333333"/>
        <rFont val="Verdana"/>
        <family val="2"/>
        <charset val="204"/>
      </rPr>
      <t> (SFP)</t>
    </r>
    <r>
      <rPr>
        <sz val="8"/>
        <color rgb="FF333333"/>
        <rFont val="Verdana"/>
        <family val="2"/>
        <charset val="204"/>
      </rPr>
      <t> (2066)</t>
    </r>
  </si>
  <si>
    <r>
      <t>RedHunter</t>
    </r>
    <r>
      <rPr>
        <sz val="10"/>
        <color rgb="FF333333"/>
        <rFont val="Verdana"/>
        <family val="2"/>
        <charset val="204"/>
      </rPr>
      <t> (RED-ARMY.RU)</t>
    </r>
    <r>
      <rPr>
        <sz val="8"/>
        <color rgb="FF333333"/>
        <rFont val="Verdana"/>
        <family val="2"/>
        <charset val="204"/>
      </rPr>
      <t> (1289)</t>
    </r>
  </si>
  <si>
    <r>
      <t>Accrington</t>
    </r>
    <r>
      <rPr>
        <sz val="10"/>
        <color rgb="FF333333"/>
        <rFont val="Verdana"/>
        <family val="2"/>
        <charset val="204"/>
      </rPr>
      <t> (Мегаспорт)</t>
    </r>
    <r>
      <rPr>
        <sz val="8"/>
        <color rgb="FF333333"/>
        <rFont val="Verdana"/>
        <family val="2"/>
        <charset val="204"/>
      </rPr>
      <t> (429)</t>
    </r>
  </si>
  <si>
    <t> 5 - 13 </t>
  </si>
  <si>
    <r>
      <t>AleX</t>
    </r>
    <r>
      <rPr>
        <sz val="10"/>
        <color rgb="FF333333"/>
        <rFont val="Verdana"/>
        <family val="2"/>
        <charset val="204"/>
      </rPr>
      <t> (АФК-Кемерово)</t>
    </r>
    <r>
      <rPr>
        <sz val="8"/>
        <color rgb="FF333333"/>
        <rFont val="Verdana"/>
        <family val="2"/>
        <charset val="204"/>
      </rPr>
      <t> (1278)</t>
    </r>
  </si>
  <si>
    <r>
      <t>oleglip</t>
    </r>
    <r>
      <rPr>
        <sz val="10"/>
        <color rgb="FF333333"/>
        <rFont val="Verdana"/>
        <family val="2"/>
        <charset val="204"/>
      </rPr>
      <t> (КФП "АРСЕНАЛ")</t>
    </r>
    <r>
      <rPr>
        <sz val="8"/>
        <color rgb="FF333333"/>
        <rFont val="Verdana"/>
        <family val="2"/>
        <charset val="204"/>
      </rPr>
      <t> (1378)</t>
    </r>
  </si>
  <si>
    <r>
      <t>chon</t>
    </r>
    <r>
      <rPr>
        <sz val="10"/>
        <color rgb="FF333333"/>
        <rFont val="Verdana"/>
        <family val="2"/>
        <charset val="204"/>
      </rPr>
      <t> (Мегаспорт)</t>
    </r>
    <r>
      <rPr>
        <sz val="8"/>
        <color rgb="FF333333"/>
        <rFont val="Verdana"/>
        <family val="2"/>
        <charset val="204"/>
      </rPr>
      <t> (433)</t>
    </r>
  </si>
  <si>
    <t> 3 - 13 </t>
  </si>
  <si>
    <t> -10 </t>
  </si>
  <si>
    <r>
      <t>KorsaR</t>
    </r>
    <r>
      <rPr>
        <sz val="10"/>
        <color rgb="FF333333"/>
        <rFont val="Verdana"/>
        <family val="2"/>
        <charset val="204"/>
      </rPr>
      <t> (КСП "Торпедо" им. Эдуарда Стрельцова)</t>
    </r>
    <r>
      <rPr>
        <sz val="8"/>
        <color rgb="FF333333"/>
        <rFont val="Verdana"/>
        <family val="2"/>
        <charset val="204"/>
      </rPr>
      <t> (1534)</t>
    </r>
  </si>
  <si>
    <r>
      <t>AlekseyShalaev</t>
    </r>
    <r>
      <rPr>
        <sz val="10"/>
        <color rgb="FF333333"/>
        <rFont val="Verdana"/>
        <family val="2"/>
        <charset val="204"/>
      </rPr>
      <t> (Профессионалы прогноза)</t>
    </r>
    <r>
      <rPr>
        <sz val="8"/>
        <color rgb="FF333333"/>
        <rFont val="Verdana"/>
        <family val="2"/>
        <charset val="204"/>
      </rPr>
      <t> (1288)</t>
    </r>
  </si>
  <si>
    <r>
      <t>bukmeker</t>
    </r>
    <r>
      <rPr>
        <sz val="10"/>
        <color rgb="FF333333"/>
        <rFont val="Verdana"/>
        <family val="2"/>
        <charset val="204"/>
      </rPr>
      <t> (Kanonir.Com)</t>
    </r>
    <r>
      <rPr>
        <sz val="8"/>
        <color rgb="FF333333"/>
        <rFont val="Verdana"/>
        <family val="2"/>
        <charset val="204"/>
      </rPr>
      <t> (1790)</t>
    </r>
  </si>
  <si>
    <r>
      <t>Сергеич</t>
    </r>
    <r>
      <rPr>
        <sz val="10"/>
        <color rgb="FF333333"/>
        <rFont val="Verdana"/>
        <family val="2"/>
        <charset val="204"/>
      </rPr>
      <t> (КФП "АРСЕНАЛ")</t>
    </r>
    <r>
      <rPr>
        <sz val="8"/>
        <color rgb="FF333333"/>
        <rFont val="Verdana"/>
        <family val="2"/>
        <charset val="204"/>
      </rPr>
      <t> (245)</t>
    </r>
  </si>
  <si>
    <t> 9 - 10 </t>
  </si>
  <si>
    <r>
      <t>Kolek</t>
    </r>
    <r>
      <rPr>
        <sz val="10"/>
        <color rgb="FF333333"/>
        <rFont val="Verdana"/>
        <family val="2"/>
        <charset val="204"/>
      </rPr>
      <t> (КФП "АРСЕНАЛ")</t>
    </r>
    <r>
      <rPr>
        <sz val="8"/>
        <color rgb="FF333333"/>
        <rFont val="Verdana"/>
        <family val="2"/>
        <charset val="204"/>
      </rPr>
      <t> (1762)</t>
    </r>
  </si>
  <si>
    <r>
      <t>varjag</t>
    </r>
    <r>
      <rPr>
        <sz val="10"/>
        <color rgb="FF333333"/>
        <rFont val="Verdana"/>
        <family val="2"/>
        <charset val="204"/>
      </rPr>
      <t> (SportGiant.net)</t>
    </r>
    <r>
      <rPr>
        <sz val="8"/>
        <color rgb="FF333333"/>
        <rFont val="Verdana"/>
        <family val="2"/>
        <charset val="204"/>
      </rPr>
      <t> (751)</t>
    </r>
  </si>
  <si>
    <t> 10 - 9 </t>
  </si>
  <si>
    <r>
      <t>Mister-lion</t>
    </r>
    <r>
      <rPr>
        <sz val="10"/>
        <color rgb="FF333333"/>
        <rFont val="Verdana"/>
        <family val="2"/>
        <charset val="204"/>
      </rPr>
      <t> (КБИ)</t>
    </r>
    <r>
      <rPr>
        <sz val="8"/>
        <color rgb="FF333333"/>
        <rFont val="Verdana"/>
        <family val="2"/>
        <charset val="204"/>
      </rPr>
      <t> (1335)</t>
    </r>
  </si>
  <si>
    <t> 10 - 11 </t>
  </si>
  <si>
    <r>
      <t>Marbor</t>
    </r>
    <r>
      <rPr>
        <sz val="10"/>
        <color rgb="FF333333"/>
        <rFont val="Verdana"/>
        <family val="2"/>
        <charset val="204"/>
      </rPr>
      <t> (КФП "АРСЕНАЛ")</t>
    </r>
    <r>
      <rPr>
        <sz val="8"/>
        <color rgb="FF333333"/>
        <rFont val="Verdana"/>
        <family val="2"/>
        <charset val="204"/>
      </rPr>
      <t> (1380)</t>
    </r>
  </si>
  <si>
    <r>
      <t>redwhite</t>
    </r>
    <r>
      <rPr>
        <sz val="10"/>
        <color rgb="FF333333"/>
        <rFont val="Verdana"/>
        <family val="2"/>
        <charset val="204"/>
      </rPr>
      <t> (ВФЛ КБК)</t>
    </r>
    <r>
      <rPr>
        <sz val="8"/>
        <color rgb="FF333333"/>
        <rFont val="Verdana"/>
        <family val="2"/>
        <charset val="204"/>
      </rPr>
      <t> (1775)</t>
    </r>
  </si>
  <si>
    <t>varjag (SportGiant.net) (751)</t>
  </si>
  <si>
    <t>Savkoff (Red Anfield) (2134)</t>
  </si>
  <si>
    <t>AnDrusha (SFP) (2066)</t>
  </si>
  <si>
    <t>Kolek (КФП "АРСЕНАЛ") (1762)</t>
  </si>
  <si>
    <t>zmiter22 (VTOTO.RU) (2179)</t>
  </si>
  <si>
    <t>ОЛФП</t>
  </si>
  <si>
    <t>fpk-prognoz.ru</t>
  </si>
  <si>
    <t>IgroSports</t>
  </si>
  <si>
    <t>Кф. 2016</t>
  </si>
  <si>
    <t> 9 - 7 </t>
  </si>
  <si>
    <t> 5 - 4 </t>
  </si>
  <si>
    <t> 7 - 1 </t>
  </si>
  <si>
    <t> 1 - 7 </t>
  </si>
  <si>
    <t> 6 - 9 </t>
  </si>
  <si>
    <t> 3 - 1 </t>
  </si>
  <si>
    <t> 1 - 3 </t>
  </si>
  <si>
    <t> 11 - 6 </t>
  </si>
  <si>
    <t> 5 - 9 </t>
  </si>
  <si>
    <t> 7 - 4 </t>
  </si>
  <si>
    <t> 4 - 7 </t>
  </si>
  <si>
    <t> 5 - 5 </t>
  </si>
  <si>
    <r>
      <t>Овчинникова Инга (Северное Сияние)</t>
    </r>
    <r>
      <rPr>
        <b/>
        <sz val="8"/>
        <color rgb="FF333333"/>
        <rFont val="Verdana"/>
        <family val="2"/>
        <charset val="204"/>
      </rPr>
      <t> (1989)</t>
    </r>
  </si>
  <si>
    <r>
      <t>Savkoff (Red Anfield)</t>
    </r>
    <r>
      <rPr>
        <b/>
        <sz val="8"/>
        <color rgb="FF333333"/>
        <rFont val="Verdana"/>
        <family val="2"/>
        <charset val="204"/>
      </rPr>
      <t> (2134)</t>
    </r>
  </si>
  <si>
    <r>
      <t>иванович (АФК-Кемерово)</t>
    </r>
    <r>
      <rPr>
        <b/>
        <sz val="8"/>
        <color rgb="FF333333"/>
        <rFont val="Verdana"/>
        <family val="2"/>
        <charset val="204"/>
      </rPr>
      <t> (730)</t>
    </r>
  </si>
  <si>
    <r>
      <t>Zakhar (TotalZone.ru)</t>
    </r>
    <r>
      <rPr>
        <b/>
        <sz val="8"/>
        <color rgb="FF333333"/>
        <rFont val="Verdana"/>
        <family val="2"/>
        <charset val="204"/>
      </rPr>
      <t> (1883)</t>
    </r>
  </si>
  <si>
    <r>
      <t>Athanasius (КБИ)</t>
    </r>
    <r>
      <rPr>
        <b/>
        <sz val="8"/>
        <color rgb="FF333333"/>
        <rFont val="Verdana"/>
        <family val="2"/>
        <charset val="204"/>
      </rPr>
      <t> (060)</t>
    </r>
  </si>
  <si>
    <r>
      <t>AnDrusha (SFP)</t>
    </r>
    <r>
      <rPr>
        <b/>
        <sz val="8"/>
        <color rgb="FF333333"/>
        <rFont val="Verdana"/>
        <family val="2"/>
        <charset val="204"/>
      </rPr>
      <t> (2066)</t>
    </r>
  </si>
  <si>
    <r>
      <t>RedHunter (RED-ARMY.RU)</t>
    </r>
    <r>
      <rPr>
        <b/>
        <sz val="8"/>
        <color rgb="FF333333"/>
        <rFont val="Verdana"/>
        <family val="2"/>
        <charset val="204"/>
      </rPr>
      <t> (1289)</t>
    </r>
  </si>
  <si>
    <r>
      <t>Accrington (Мегаспорт)</t>
    </r>
    <r>
      <rPr>
        <b/>
        <sz val="8"/>
        <color rgb="FF333333"/>
        <rFont val="Verdana"/>
        <family val="2"/>
        <charset val="204"/>
      </rPr>
      <t> (429)</t>
    </r>
  </si>
  <si>
    <r>
      <t>AleX (АФК-Кемерово)</t>
    </r>
    <r>
      <rPr>
        <b/>
        <sz val="8"/>
        <color rgb="FF333333"/>
        <rFont val="Verdana"/>
        <family val="2"/>
        <charset val="204"/>
      </rPr>
      <t> (1278)</t>
    </r>
  </si>
  <si>
    <r>
      <t>oleglip (КФП "АРСЕНАЛ")</t>
    </r>
    <r>
      <rPr>
        <b/>
        <sz val="8"/>
        <color rgb="FF333333"/>
        <rFont val="Verdana"/>
        <family val="2"/>
        <charset val="204"/>
      </rPr>
      <t> (1378)</t>
    </r>
  </si>
  <si>
    <r>
      <t>chon (Мегаспорт)</t>
    </r>
    <r>
      <rPr>
        <b/>
        <sz val="8"/>
        <color rgb="FF333333"/>
        <rFont val="Verdana"/>
        <family val="2"/>
        <charset val="204"/>
      </rPr>
      <t> (433)</t>
    </r>
  </si>
  <si>
    <r>
      <t>KorsaR (КСП "Торпедо" им. Эдуарда Стрельцова)</t>
    </r>
    <r>
      <rPr>
        <b/>
        <sz val="8"/>
        <color rgb="FF333333"/>
        <rFont val="Verdana"/>
        <family val="2"/>
        <charset val="204"/>
      </rPr>
      <t> (1534)</t>
    </r>
  </si>
  <si>
    <r>
      <t>AlekseyShalaev (Профессионалы прогноза)</t>
    </r>
    <r>
      <rPr>
        <b/>
        <sz val="8"/>
        <color rgb="FF333333"/>
        <rFont val="Verdana"/>
        <family val="2"/>
        <charset val="204"/>
      </rPr>
      <t> (1288)</t>
    </r>
  </si>
  <si>
    <r>
      <t>bukmeker (Kanonir.Com)</t>
    </r>
    <r>
      <rPr>
        <b/>
        <sz val="8"/>
        <color rgb="FF333333"/>
        <rFont val="Verdana"/>
        <family val="2"/>
        <charset val="204"/>
      </rPr>
      <t> (1790)</t>
    </r>
  </si>
  <si>
    <r>
      <t>Сергеич (КФП "АРСЕНАЛ")</t>
    </r>
    <r>
      <rPr>
        <b/>
        <sz val="8"/>
        <color rgb="FF333333"/>
        <rFont val="Verdana"/>
        <family val="2"/>
        <charset val="204"/>
      </rPr>
      <t> (245)</t>
    </r>
  </si>
  <si>
    <r>
      <t>Kolek (КФП "АРСЕНАЛ")</t>
    </r>
    <r>
      <rPr>
        <b/>
        <sz val="8"/>
        <color rgb="FF333333"/>
        <rFont val="Verdana"/>
        <family val="2"/>
        <charset val="204"/>
      </rPr>
      <t> (1762)</t>
    </r>
  </si>
  <si>
    <r>
      <t>varjag (SportGiant.net)</t>
    </r>
    <r>
      <rPr>
        <b/>
        <sz val="8"/>
        <color rgb="FF333333"/>
        <rFont val="Verdana"/>
        <family val="2"/>
        <charset val="204"/>
      </rPr>
      <t> (751)</t>
    </r>
  </si>
  <si>
    <r>
      <t>Mister-lion (КБИ)</t>
    </r>
    <r>
      <rPr>
        <b/>
        <sz val="8"/>
        <color rgb="FF333333"/>
        <rFont val="Verdana"/>
        <family val="2"/>
        <charset val="204"/>
      </rPr>
      <t> (1335)</t>
    </r>
  </si>
  <si>
    <r>
      <t>Marbor (КФП "АРСЕНАЛ")</t>
    </r>
    <r>
      <rPr>
        <b/>
        <sz val="8"/>
        <color rgb="FF333333"/>
        <rFont val="Verdana"/>
        <family val="2"/>
        <charset val="204"/>
      </rPr>
      <t> (1380)</t>
    </r>
  </si>
  <si>
    <r>
      <t>redwhite (ВФЛ КБК)</t>
    </r>
    <r>
      <rPr>
        <b/>
        <sz val="8"/>
        <color rgb="FF333333"/>
        <rFont val="Verdana"/>
        <family val="2"/>
        <charset val="204"/>
      </rPr>
      <t> (1775)</t>
    </r>
  </si>
  <si>
    <t>SEclub.org</t>
  </si>
  <si>
    <t>Эксперты_IВUрrоg</t>
  </si>
  <si>
    <t>КЛФП-Минск</t>
  </si>
  <si>
    <r>
      <t>Sprinter</t>
    </r>
    <r>
      <rPr>
        <sz val="10"/>
        <color rgb="FF333333"/>
        <rFont val="Verdana"/>
        <family val="2"/>
        <charset val="204"/>
      </rPr>
      <t> (ВФЛ КБК)</t>
    </r>
    <r>
      <rPr>
        <sz val="8"/>
        <color rgb="FF333333"/>
        <rFont val="Verdana"/>
        <family val="2"/>
        <charset val="204"/>
      </rPr>
      <t> (146)</t>
    </r>
  </si>
  <si>
    <t> 10 - 5 </t>
  </si>
  <si>
    <t> 12 - 10 </t>
  </si>
  <si>
    <r>
      <t>Romtsja</t>
    </r>
    <r>
      <rPr>
        <sz val="10"/>
        <color rgb="FF333333"/>
        <rFont val="Verdana"/>
        <family val="2"/>
        <charset val="204"/>
      </rPr>
      <t> (Мегаспорт)</t>
    </r>
    <r>
      <rPr>
        <sz val="8"/>
        <color rgb="FF333333"/>
        <rFont val="Verdana"/>
        <family val="2"/>
        <charset val="204"/>
      </rPr>
      <t> (1368)</t>
    </r>
  </si>
  <si>
    <t> 13 - 10 </t>
  </si>
  <si>
    <t> 4 - 14 </t>
  </si>
  <si>
    <r>
      <t>RedBall</t>
    </r>
    <r>
      <rPr>
        <sz val="10"/>
        <color rgb="FF333333"/>
        <rFont val="Verdana"/>
        <family val="2"/>
        <charset val="204"/>
      </rPr>
      <t> (RED-ARMY.RU)</t>
    </r>
    <r>
      <rPr>
        <sz val="8"/>
        <color rgb="FF333333"/>
        <rFont val="Verdana"/>
        <family val="2"/>
        <charset val="204"/>
      </rPr>
      <t> (1232)</t>
    </r>
  </si>
  <si>
    <t> 14 - 7 </t>
  </si>
  <si>
    <r>
      <t>Pricol84</t>
    </r>
    <r>
      <rPr>
        <sz val="10"/>
        <color rgb="FF333333"/>
        <rFont val="Verdana"/>
        <family val="2"/>
        <charset val="204"/>
      </rPr>
      <t> (Fprognoz.com)</t>
    </r>
    <r>
      <rPr>
        <sz val="8"/>
        <color rgb="FF333333"/>
        <rFont val="Verdana"/>
        <family val="2"/>
        <charset val="204"/>
      </rPr>
      <t> (708)</t>
    </r>
  </si>
  <si>
    <t> 13 - 7 </t>
  </si>
  <si>
    <r>
      <t>amelin</t>
    </r>
    <r>
      <rPr>
        <sz val="10"/>
        <color rgb="FF333333"/>
        <rFont val="Verdana"/>
        <family val="2"/>
        <charset val="204"/>
      </rPr>
      <t> (Жемчужина Кузбасса)</t>
    </r>
    <r>
      <rPr>
        <sz val="8"/>
        <color rgb="FF333333"/>
        <rFont val="Verdana"/>
        <family val="2"/>
        <charset val="204"/>
      </rPr>
      <t> (452)</t>
    </r>
  </si>
  <si>
    <t> 11 - 12 </t>
  </si>
  <si>
    <r>
      <t>saleh</t>
    </r>
    <r>
      <rPr>
        <sz val="10"/>
        <color rgb="FF333333"/>
        <rFont val="Verdana"/>
        <family val="2"/>
        <charset val="204"/>
      </rPr>
      <t> (Профессионалы прогноза)</t>
    </r>
    <r>
      <rPr>
        <sz val="8"/>
        <color rgb="FF333333"/>
        <rFont val="Verdana"/>
        <family val="2"/>
        <charset val="204"/>
      </rPr>
      <t> (410)</t>
    </r>
  </si>
  <si>
    <t> 3 - 15 </t>
  </si>
  <si>
    <t> -12 </t>
  </si>
  <si>
    <r>
      <t>valrus</t>
    </r>
    <r>
      <rPr>
        <sz val="10"/>
        <color rgb="FF333333"/>
        <rFont val="Verdana"/>
        <family val="2"/>
        <charset val="204"/>
      </rPr>
      <t> (КБИ)</t>
    </r>
    <r>
      <rPr>
        <sz val="8"/>
        <color rgb="FF333333"/>
        <rFont val="Verdana"/>
        <family val="2"/>
        <charset val="204"/>
      </rPr>
      <t> (1219)</t>
    </r>
  </si>
  <si>
    <r>
      <t>viking64</t>
    </r>
    <r>
      <rPr>
        <sz val="10"/>
        <color rgb="FF333333"/>
        <rFont val="Verdana"/>
        <family val="2"/>
        <charset val="204"/>
      </rPr>
      <t> (VTOTO.RU)</t>
    </r>
    <r>
      <rPr>
        <sz val="8"/>
        <color rgb="FF333333"/>
        <rFont val="Verdana"/>
        <family val="2"/>
        <charset val="204"/>
      </rPr>
      <t> (447)</t>
    </r>
  </si>
  <si>
    <r>
      <t>HoseAurelio</t>
    </r>
    <r>
      <rPr>
        <sz val="10"/>
        <color rgb="FF333333"/>
        <rFont val="Verdana"/>
        <family val="2"/>
        <charset val="204"/>
      </rPr>
      <t> (КСП "Торпедо" им. Эдуарда Стрельцова)</t>
    </r>
    <r>
      <rPr>
        <sz val="8"/>
        <color rgb="FF333333"/>
        <rFont val="Verdana"/>
        <family val="2"/>
        <charset val="204"/>
      </rPr>
      <t>(2267)</t>
    </r>
  </si>
  <si>
    <r>
      <t>boruysik</t>
    </r>
    <r>
      <rPr>
        <sz val="10"/>
        <color rgb="FF333333"/>
        <rFont val="Verdana"/>
        <family val="2"/>
        <charset val="204"/>
      </rPr>
      <t> (FunkySouls.Com)</t>
    </r>
    <r>
      <rPr>
        <sz val="8"/>
        <color rgb="FF333333"/>
        <rFont val="Verdana"/>
        <family val="2"/>
        <charset val="204"/>
      </rPr>
      <t> (1488)</t>
    </r>
  </si>
  <si>
    <r>
      <t>Мардас</t>
    </r>
    <r>
      <rPr>
        <sz val="10"/>
        <color rgb="FF333333"/>
        <rFont val="Verdana"/>
        <family val="2"/>
        <charset val="204"/>
      </rPr>
      <t> (АСП "ПОГОНЯ")</t>
    </r>
    <r>
      <rPr>
        <sz val="8"/>
        <color rgb="FF333333"/>
        <rFont val="Verdana"/>
        <family val="2"/>
        <charset val="204"/>
      </rPr>
      <t> (1770)</t>
    </r>
  </si>
  <si>
    <r>
      <t>Арктика</t>
    </r>
    <r>
      <rPr>
        <sz val="10"/>
        <color rgb="FF333333"/>
        <rFont val="Verdana"/>
        <family val="2"/>
        <charset val="204"/>
      </rPr>
      <t> (Профессионалы прогноза)</t>
    </r>
    <r>
      <rPr>
        <sz val="8"/>
        <color rgb="FF333333"/>
        <rFont val="Verdana"/>
        <family val="2"/>
        <charset val="204"/>
      </rPr>
      <t> (1363)</t>
    </r>
  </si>
  <si>
    <t> 10 - 10 </t>
  </si>
  <si>
    <r>
      <t>Знающий</t>
    </r>
    <r>
      <rPr>
        <sz val="10"/>
        <color rgb="FF333333"/>
        <rFont val="Verdana"/>
        <family val="2"/>
        <charset val="204"/>
      </rPr>
      <t> (Fprognoz.com)</t>
    </r>
    <r>
      <rPr>
        <sz val="8"/>
        <color rgb="FF333333"/>
        <rFont val="Verdana"/>
        <family val="2"/>
        <charset val="204"/>
      </rPr>
      <t> (2227)</t>
    </r>
  </si>
  <si>
    <t> 7 - 12 </t>
  </si>
  <si>
    <t> 7 - 6 </t>
  </si>
  <si>
    <r>
      <t>Micom</t>
    </r>
    <r>
      <rPr>
        <sz val="10"/>
        <color rgb="FF333333"/>
        <rFont val="Verdana"/>
        <family val="2"/>
        <charset val="204"/>
      </rPr>
      <t> (АФК-Кемерово)</t>
    </r>
    <r>
      <rPr>
        <sz val="8"/>
        <color rgb="FF333333"/>
        <rFont val="Verdana"/>
        <family val="2"/>
        <charset val="204"/>
      </rPr>
      <t> (1212)</t>
    </r>
  </si>
  <si>
    <t> 13 - 5 </t>
  </si>
  <si>
    <r>
      <t>Nick777</t>
    </r>
    <r>
      <rPr>
        <sz val="10"/>
        <color rgb="FF333333"/>
        <rFont val="Verdana"/>
        <family val="2"/>
        <charset val="204"/>
      </rPr>
      <t> (АСП "ПОГОНЯ")</t>
    </r>
    <r>
      <rPr>
        <sz val="8"/>
        <color rgb="FF333333"/>
        <rFont val="Verdana"/>
        <family val="2"/>
        <charset val="204"/>
      </rPr>
      <t> (1311)</t>
    </r>
  </si>
  <si>
    <t> 12 - 12 </t>
  </si>
  <si>
    <r>
      <t>zarathustra</t>
    </r>
    <r>
      <rPr>
        <sz val="10"/>
        <color rgb="FF333333"/>
        <rFont val="Verdana"/>
        <family val="2"/>
        <charset val="204"/>
      </rPr>
      <t> (SportGiant.net)</t>
    </r>
    <r>
      <rPr>
        <sz val="8"/>
        <color rgb="FF333333"/>
        <rFont val="Verdana"/>
        <family val="2"/>
        <charset val="204"/>
      </rPr>
      <t> (706)</t>
    </r>
  </si>
  <si>
    <t> 8 - 11 </t>
  </si>
  <si>
    <r>
      <t>Судиловский Павел</t>
    </r>
    <r>
      <rPr>
        <sz val="10"/>
        <color rgb="FF333333"/>
        <rFont val="Verdana"/>
        <family val="2"/>
        <charset val="204"/>
      </rPr>
      <t> (Северное Сияние)</t>
    </r>
    <r>
      <rPr>
        <sz val="8"/>
        <color rgb="FF333333"/>
        <rFont val="Verdana"/>
        <family val="2"/>
        <charset val="204"/>
      </rPr>
      <t> (1867)</t>
    </r>
  </si>
  <si>
    <t> 14 - 12 </t>
  </si>
  <si>
    <r>
      <t>Ronny</t>
    </r>
    <r>
      <rPr>
        <sz val="10"/>
        <color rgb="FF333333"/>
        <rFont val="Verdana"/>
        <family val="2"/>
        <charset val="204"/>
      </rPr>
      <t> (КСП "Торпедо" им. Эдуарда Стрельцова)</t>
    </r>
    <r>
      <rPr>
        <sz val="8"/>
        <color rgb="FF333333"/>
        <rFont val="Verdana"/>
        <family val="2"/>
        <charset val="204"/>
      </rPr>
      <t> (2232)</t>
    </r>
  </si>
  <si>
    <t> 11 - 11 </t>
  </si>
  <si>
    <r>
      <t>Matmex</t>
    </r>
    <r>
      <rPr>
        <sz val="10"/>
        <color rgb="FF333333"/>
        <rFont val="Verdana"/>
        <family val="2"/>
        <charset val="204"/>
      </rPr>
      <t> (Russian Roulette)</t>
    </r>
    <r>
      <rPr>
        <sz val="8"/>
        <color rgb="FF333333"/>
        <rFont val="Verdana"/>
        <family val="2"/>
        <charset val="204"/>
      </rPr>
      <t> (1282)</t>
    </r>
  </si>
  <si>
    <r>
      <t>Soorjee</t>
    </r>
    <r>
      <rPr>
        <sz val="10"/>
        <color rgb="FF333333"/>
        <rFont val="Verdana"/>
        <family val="2"/>
        <charset val="204"/>
      </rPr>
      <t> (АСП "ПОГОНЯ")</t>
    </r>
    <r>
      <rPr>
        <sz val="8"/>
        <color rgb="FF333333"/>
        <rFont val="Verdana"/>
        <family val="2"/>
        <charset val="204"/>
      </rPr>
      <t> (2137)</t>
    </r>
  </si>
  <si>
    <r>
      <t>NIKI</t>
    </r>
    <r>
      <rPr>
        <sz val="10"/>
        <color rgb="FF333333"/>
        <rFont val="Verdana"/>
        <family val="2"/>
        <charset val="204"/>
      </rPr>
      <t> (КФП "АРСЕНАЛ")</t>
    </r>
    <r>
      <rPr>
        <sz val="8"/>
        <color rgb="FF333333"/>
        <rFont val="Verdana"/>
        <family val="2"/>
        <charset val="204"/>
      </rPr>
      <t> (091)</t>
    </r>
  </si>
  <si>
    <r>
      <t>strelets</t>
    </r>
    <r>
      <rPr>
        <sz val="10"/>
        <color rgb="FF333333"/>
        <rFont val="Verdana"/>
        <family val="2"/>
        <charset val="204"/>
      </rPr>
      <t> (liga1.ru)</t>
    </r>
    <r>
      <rPr>
        <sz val="8"/>
        <color rgb="FF333333"/>
        <rFont val="Verdana"/>
        <family val="2"/>
        <charset val="204"/>
      </rPr>
      <t> (1862)</t>
    </r>
  </si>
  <si>
    <r>
      <t>MIF</t>
    </r>
    <r>
      <rPr>
        <sz val="10"/>
        <color rgb="FF333333"/>
        <rFont val="Verdana"/>
        <family val="2"/>
        <charset val="204"/>
      </rPr>
      <t> (KFP.RU)</t>
    </r>
    <r>
      <rPr>
        <sz val="8"/>
        <color rgb="FF333333"/>
        <rFont val="Verdana"/>
        <family val="2"/>
        <charset val="204"/>
      </rPr>
      <t> (344)</t>
    </r>
  </si>
  <si>
    <t> 4 - 9 </t>
  </si>
  <si>
    <r>
      <t>Farar</t>
    </r>
    <r>
      <rPr>
        <sz val="10"/>
        <color rgb="FF333333"/>
        <rFont val="Verdana"/>
        <family val="2"/>
        <charset val="204"/>
      </rPr>
      <t> (TotalZone.ru)</t>
    </r>
    <r>
      <rPr>
        <sz val="8"/>
        <color rgb="FF333333"/>
        <rFont val="Verdana"/>
        <family val="2"/>
        <charset val="204"/>
      </rPr>
      <t> (1628)</t>
    </r>
  </si>
  <si>
    <t> 7 - 10 </t>
  </si>
  <si>
    <r>
      <t>rauldimon</t>
    </r>
    <r>
      <rPr>
        <sz val="10"/>
        <color rgb="FF333333"/>
        <rFont val="Verdana"/>
        <family val="2"/>
        <charset val="204"/>
      </rPr>
      <t> (ФПЛ "Суперлига")</t>
    </r>
    <r>
      <rPr>
        <sz val="8"/>
        <color rgb="FF333333"/>
        <rFont val="Verdana"/>
        <family val="2"/>
        <charset val="204"/>
      </rPr>
      <t> (1988)</t>
    </r>
  </si>
  <si>
    <r>
      <t>Борисов Алексей</t>
    </r>
    <r>
      <rPr>
        <sz val="10"/>
        <color rgb="FF333333"/>
        <rFont val="Verdana"/>
        <family val="2"/>
        <charset val="204"/>
      </rPr>
      <t> (Северное Сияние)</t>
    </r>
    <r>
      <rPr>
        <sz val="8"/>
        <color rgb="FF333333"/>
        <rFont val="Verdana"/>
        <family val="2"/>
        <charset val="204"/>
      </rPr>
      <t> (1656)</t>
    </r>
  </si>
  <si>
    <r>
      <t>А.Левин</t>
    </r>
    <r>
      <rPr>
        <sz val="10"/>
        <color rgb="FF333333"/>
        <rFont val="Verdana"/>
        <family val="2"/>
        <charset val="204"/>
      </rPr>
      <t> (АФК-Кемерово)</t>
    </r>
    <r>
      <rPr>
        <sz val="8"/>
        <color rgb="FF333333"/>
        <rFont val="Verdana"/>
        <family val="2"/>
        <charset val="204"/>
      </rPr>
      <t> (046)</t>
    </r>
  </si>
  <si>
    <r>
      <t>SERG</t>
    </r>
    <r>
      <rPr>
        <sz val="10"/>
        <color rgb="FF333333"/>
        <rFont val="Verdana"/>
        <family val="2"/>
        <charset val="204"/>
      </rPr>
      <t> (Профессионалы прогноза)</t>
    </r>
    <r>
      <rPr>
        <sz val="8"/>
        <color rgb="FF333333"/>
        <rFont val="Verdana"/>
        <family val="2"/>
        <charset val="204"/>
      </rPr>
      <t> (439)</t>
    </r>
  </si>
  <si>
    <r>
      <t>С.Титов</t>
    </r>
    <r>
      <rPr>
        <sz val="10"/>
        <color rgb="FF333333"/>
        <rFont val="Verdana"/>
        <family val="2"/>
        <charset val="204"/>
      </rPr>
      <t> (KFP.RU)</t>
    </r>
    <r>
      <rPr>
        <sz val="8"/>
        <color rgb="FF333333"/>
        <rFont val="Verdana"/>
        <family val="2"/>
        <charset val="204"/>
      </rPr>
      <t> (236)</t>
    </r>
  </si>
  <si>
    <t> 11 - 8 </t>
  </si>
  <si>
    <r>
      <t>Borec</t>
    </r>
    <r>
      <rPr>
        <sz val="10"/>
        <color rgb="FF333333"/>
        <rFont val="Verdana"/>
        <family val="2"/>
        <charset val="204"/>
      </rPr>
      <t> (IgroSports)</t>
    </r>
    <r>
      <rPr>
        <sz val="8"/>
        <color rgb="FF333333"/>
        <rFont val="Verdana"/>
        <family val="2"/>
        <charset val="204"/>
      </rPr>
      <t> (797)</t>
    </r>
  </si>
  <si>
    <r>
      <t>Белов Дмитрий</t>
    </r>
    <r>
      <rPr>
        <sz val="10"/>
        <color rgb="FF333333"/>
        <rFont val="Verdana"/>
        <family val="2"/>
        <charset val="204"/>
      </rPr>
      <t> (Северное Сияние)</t>
    </r>
    <r>
      <rPr>
        <sz val="8"/>
        <color rgb="FF333333"/>
        <rFont val="Verdana"/>
        <family val="2"/>
        <charset val="204"/>
      </rPr>
      <t> (1215)</t>
    </r>
  </si>
  <si>
    <r>
      <t>Обычная я</t>
    </r>
    <r>
      <rPr>
        <sz val="10"/>
        <color rgb="FF333333"/>
        <rFont val="Verdana"/>
        <family val="2"/>
        <charset val="204"/>
      </rPr>
      <t> (Kanonir.Com)</t>
    </r>
    <r>
      <rPr>
        <sz val="8"/>
        <color rgb="FF333333"/>
        <rFont val="Verdana"/>
        <family val="2"/>
        <charset val="204"/>
      </rPr>
      <t> (1877)</t>
    </r>
  </si>
  <si>
    <r>
      <t>Севас</t>
    </r>
    <r>
      <rPr>
        <sz val="10"/>
        <color rgb="FF333333"/>
        <rFont val="Verdana"/>
        <family val="2"/>
        <charset val="204"/>
      </rPr>
      <t> (КЛФП Харьков)</t>
    </r>
    <r>
      <rPr>
        <sz val="8"/>
        <color rgb="FF333333"/>
        <rFont val="Verdana"/>
        <family val="2"/>
        <charset val="204"/>
      </rPr>
      <t> (1453)</t>
    </r>
  </si>
  <si>
    <r>
      <t>Andrei-Luch</t>
    </r>
    <r>
      <rPr>
        <sz val="10"/>
        <color rgb="FF333333"/>
        <rFont val="Verdana"/>
        <family val="2"/>
        <charset val="204"/>
      </rPr>
      <t> (fpk-prognoz.ru)</t>
    </r>
    <r>
      <rPr>
        <sz val="8"/>
        <color rgb="FF333333"/>
        <rFont val="Verdana"/>
        <family val="2"/>
        <charset val="204"/>
      </rPr>
      <t> (2178)</t>
    </r>
  </si>
  <si>
    <r>
      <t>BROKER</t>
    </r>
    <r>
      <rPr>
        <sz val="10"/>
        <color rgb="FF333333"/>
        <rFont val="Verdana"/>
        <family val="2"/>
        <charset val="204"/>
      </rPr>
      <t> (KFP.RU)</t>
    </r>
    <r>
      <rPr>
        <sz val="8"/>
        <color rgb="FF333333"/>
        <rFont val="Verdana"/>
        <family val="2"/>
        <charset val="204"/>
      </rPr>
      <t> (1235)</t>
    </r>
  </si>
  <si>
    <r>
      <t>Alfred61</t>
    </r>
    <r>
      <rPr>
        <sz val="10"/>
        <color rgb="FF333333"/>
        <rFont val="Verdana"/>
        <family val="2"/>
        <charset val="204"/>
      </rPr>
      <t> (Профессионалы прогноза)</t>
    </r>
    <r>
      <rPr>
        <sz val="8"/>
        <color rgb="FF333333"/>
        <rFont val="Verdana"/>
        <family val="2"/>
        <charset val="204"/>
      </rPr>
      <t> (1808)</t>
    </r>
  </si>
  <si>
    <r>
      <t>DkDens</t>
    </r>
    <r>
      <rPr>
        <sz val="10"/>
        <color rgb="FF333333"/>
        <rFont val="Verdana"/>
        <family val="2"/>
        <charset val="204"/>
      </rPr>
      <t> (TotalZone.ru)</t>
    </r>
    <r>
      <rPr>
        <sz val="8"/>
        <color rgb="FF333333"/>
        <rFont val="Verdana"/>
        <family val="2"/>
        <charset val="204"/>
      </rPr>
      <t> (1888)</t>
    </r>
  </si>
  <si>
    <t> 2 - 15 </t>
  </si>
  <si>
    <t> -13 </t>
  </si>
  <si>
    <r>
      <t>Alex-Zefir</t>
    </r>
    <r>
      <rPr>
        <sz val="10"/>
        <color rgb="FF333333"/>
        <rFont val="Verdana"/>
        <family val="2"/>
        <charset val="204"/>
      </rPr>
      <t> (ВФЛ КБК)</t>
    </r>
    <r>
      <rPr>
        <sz val="8"/>
        <color rgb="FF333333"/>
        <rFont val="Verdana"/>
        <family val="2"/>
        <charset val="204"/>
      </rPr>
      <t> (1726)</t>
    </r>
  </si>
  <si>
    <r>
      <t>2LOOP</t>
    </r>
    <r>
      <rPr>
        <sz val="10"/>
        <color rgb="FF333333"/>
        <rFont val="Verdana"/>
        <family val="2"/>
        <charset val="204"/>
      </rPr>
      <t> (SaSiSa)</t>
    </r>
    <r>
      <rPr>
        <sz val="8"/>
        <color rgb="FF333333"/>
        <rFont val="Verdana"/>
        <family val="2"/>
        <charset val="204"/>
      </rPr>
      <t> (564)</t>
    </r>
  </si>
  <si>
    <r>
      <t>Igorocker</t>
    </r>
    <r>
      <rPr>
        <sz val="10"/>
        <color rgb="FF333333"/>
        <rFont val="Verdana"/>
        <family val="2"/>
        <charset val="204"/>
      </rPr>
      <t> ("ФОРВАРД")</t>
    </r>
    <r>
      <rPr>
        <sz val="8"/>
        <color rgb="FF333333"/>
        <rFont val="Verdana"/>
        <family val="2"/>
        <charset val="204"/>
      </rPr>
      <t> (425)</t>
    </r>
  </si>
  <si>
    <t> 3 - 16 </t>
  </si>
  <si>
    <r>
      <t>ANJIGO</t>
    </r>
    <r>
      <rPr>
        <sz val="10"/>
        <color rgb="FF333333"/>
        <rFont val="Verdana"/>
        <family val="2"/>
        <charset val="204"/>
      </rPr>
      <t> (Fprognoz.com)</t>
    </r>
    <r>
      <rPr>
        <sz val="8"/>
        <color rgb="FF333333"/>
        <rFont val="Verdana"/>
        <family val="2"/>
        <charset val="204"/>
      </rPr>
      <t> (1822)</t>
    </r>
  </si>
  <si>
    <r>
      <t>ГОЛ</t>
    </r>
    <r>
      <rPr>
        <sz val="10"/>
        <color rgb="FF333333"/>
        <rFont val="Verdana"/>
        <family val="2"/>
        <charset val="204"/>
      </rPr>
      <t> (ОЛФП)</t>
    </r>
    <r>
      <rPr>
        <sz val="8"/>
        <color rgb="FF333333"/>
        <rFont val="Verdana"/>
        <family val="2"/>
        <charset val="204"/>
      </rPr>
      <t> (1659)</t>
    </r>
  </si>
  <si>
    <r>
      <t>Дмитрий К</t>
    </r>
    <r>
      <rPr>
        <sz val="10"/>
        <color rgb="FF333333"/>
        <rFont val="Verdana"/>
        <family val="2"/>
        <charset val="204"/>
      </rPr>
      <t> (VOON.RU)</t>
    </r>
    <r>
      <rPr>
        <sz val="8"/>
        <color rgb="FF333333"/>
        <rFont val="Verdana"/>
        <family val="2"/>
        <charset val="204"/>
      </rPr>
      <t> (1497)</t>
    </r>
  </si>
  <si>
    <r>
      <t>Fear</t>
    </r>
    <r>
      <rPr>
        <sz val="10"/>
        <color rgb="FF333333"/>
        <rFont val="Verdana"/>
        <family val="2"/>
        <charset val="204"/>
      </rPr>
      <t> (MyFkip)</t>
    </r>
    <r>
      <rPr>
        <sz val="8"/>
        <color rgb="FF333333"/>
        <rFont val="Verdana"/>
        <family val="2"/>
        <charset val="204"/>
      </rPr>
      <t> (754)</t>
    </r>
  </si>
  <si>
    <r>
      <t>Sprinter (ВФЛ КБК)</t>
    </r>
    <r>
      <rPr>
        <b/>
        <sz val="8"/>
        <color rgb="FF333333"/>
        <rFont val="Verdana"/>
        <family val="2"/>
        <charset val="204"/>
      </rPr>
      <t> (146)</t>
    </r>
  </si>
  <si>
    <r>
      <t>Romtsja (Мегаспорт)</t>
    </r>
    <r>
      <rPr>
        <b/>
        <sz val="8"/>
        <color rgb="FF333333"/>
        <rFont val="Verdana"/>
        <family val="2"/>
        <charset val="204"/>
      </rPr>
      <t> (1368)</t>
    </r>
  </si>
  <si>
    <r>
      <t>RedBall (RED-ARMY.RU)</t>
    </r>
    <r>
      <rPr>
        <b/>
        <sz val="8"/>
        <color rgb="FF333333"/>
        <rFont val="Verdana"/>
        <family val="2"/>
        <charset val="204"/>
      </rPr>
      <t> (1232)</t>
    </r>
  </si>
  <si>
    <r>
      <t>Pricol84 (Fprognoz.com)</t>
    </r>
    <r>
      <rPr>
        <b/>
        <sz val="8"/>
        <color rgb="FF333333"/>
        <rFont val="Verdana"/>
        <family val="2"/>
        <charset val="204"/>
      </rPr>
      <t> (708)</t>
    </r>
  </si>
  <si>
    <r>
      <t>amelin (Жемчужина Кузбасса)</t>
    </r>
    <r>
      <rPr>
        <b/>
        <sz val="8"/>
        <color rgb="FF333333"/>
        <rFont val="Verdana"/>
        <family val="2"/>
        <charset val="204"/>
      </rPr>
      <t> (452)</t>
    </r>
  </si>
  <si>
    <r>
      <t>saleh (Профессионалы прогноза)</t>
    </r>
    <r>
      <rPr>
        <b/>
        <sz val="8"/>
        <color rgb="FF333333"/>
        <rFont val="Verdana"/>
        <family val="2"/>
        <charset val="204"/>
      </rPr>
      <t> (410)</t>
    </r>
  </si>
  <si>
    <r>
      <t>valrus (КБИ)</t>
    </r>
    <r>
      <rPr>
        <b/>
        <sz val="8"/>
        <color rgb="FF333333"/>
        <rFont val="Verdana"/>
        <family val="2"/>
        <charset val="204"/>
      </rPr>
      <t> (1219)</t>
    </r>
  </si>
  <si>
    <r>
      <t>viking64 (VTOTO.RU)</t>
    </r>
    <r>
      <rPr>
        <b/>
        <sz val="8"/>
        <color rgb="FF333333"/>
        <rFont val="Verdana"/>
        <family val="2"/>
        <charset val="204"/>
      </rPr>
      <t> (447)</t>
    </r>
  </si>
  <si>
    <r>
      <t>HoseAurelio (КСП "Торпедо" им. Эдуарда Стрельцова)</t>
    </r>
    <r>
      <rPr>
        <b/>
        <sz val="8"/>
        <color rgb="FF333333"/>
        <rFont val="Verdana"/>
        <family val="2"/>
        <charset val="204"/>
      </rPr>
      <t>(2267)</t>
    </r>
  </si>
  <si>
    <r>
      <t>boruysik (FunkySouls.Com)</t>
    </r>
    <r>
      <rPr>
        <b/>
        <sz val="8"/>
        <color rgb="FF333333"/>
        <rFont val="Verdana"/>
        <family val="2"/>
        <charset val="204"/>
      </rPr>
      <t> (1488)</t>
    </r>
  </si>
  <si>
    <r>
      <t>Мардас (АСП "ПОГОНЯ")</t>
    </r>
    <r>
      <rPr>
        <b/>
        <sz val="8"/>
        <color rgb="FF333333"/>
        <rFont val="Verdana"/>
        <family val="2"/>
        <charset val="204"/>
      </rPr>
      <t> (1770)</t>
    </r>
  </si>
  <si>
    <r>
      <t>Арктика (Профессионалы прогноза)</t>
    </r>
    <r>
      <rPr>
        <b/>
        <sz val="8"/>
        <color rgb="FF333333"/>
        <rFont val="Verdana"/>
        <family val="2"/>
        <charset val="204"/>
      </rPr>
      <t> (1363)</t>
    </r>
  </si>
  <si>
    <r>
      <t>Знающий (Fprognoz.com)</t>
    </r>
    <r>
      <rPr>
        <b/>
        <sz val="8"/>
        <color rgb="FF333333"/>
        <rFont val="Verdana"/>
        <family val="2"/>
        <charset val="204"/>
      </rPr>
      <t> (2227)</t>
    </r>
  </si>
  <si>
    <r>
      <t>Micom (АФК-Кемерово)</t>
    </r>
    <r>
      <rPr>
        <b/>
        <sz val="8"/>
        <color rgb="FF333333"/>
        <rFont val="Verdana"/>
        <family val="2"/>
        <charset val="204"/>
      </rPr>
      <t> (1212)</t>
    </r>
  </si>
  <si>
    <r>
      <t>Nick777 (АСП "ПОГОНЯ")</t>
    </r>
    <r>
      <rPr>
        <b/>
        <sz val="8"/>
        <color rgb="FF333333"/>
        <rFont val="Verdana"/>
        <family val="2"/>
        <charset val="204"/>
      </rPr>
      <t> (1311)</t>
    </r>
  </si>
  <si>
    <r>
      <t>zarathustra (SportGiant.net)</t>
    </r>
    <r>
      <rPr>
        <b/>
        <sz val="8"/>
        <color rgb="FF333333"/>
        <rFont val="Verdana"/>
        <family val="2"/>
        <charset val="204"/>
      </rPr>
      <t> (706)</t>
    </r>
  </si>
  <si>
    <r>
      <t>Судиловский Павел (Северное Сияние)</t>
    </r>
    <r>
      <rPr>
        <b/>
        <sz val="8"/>
        <color rgb="FF333333"/>
        <rFont val="Verdana"/>
        <family val="2"/>
        <charset val="204"/>
      </rPr>
      <t> (1867)</t>
    </r>
  </si>
  <si>
    <r>
      <t>Ronny (КСП "Торпедо" им. Эдуарда Стрельцова)</t>
    </r>
    <r>
      <rPr>
        <b/>
        <sz val="8"/>
        <color rgb="FF333333"/>
        <rFont val="Verdana"/>
        <family val="2"/>
        <charset val="204"/>
      </rPr>
      <t> (2232)</t>
    </r>
  </si>
  <si>
    <r>
      <t>Matmex (Russian Roulette)</t>
    </r>
    <r>
      <rPr>
        <b/>
        <sz val="8"/>
        <color rgb="FF333333"/>
        <rFont val="Verdana"/>
        <family val="2"/>
        <charset val="204"/>
      </rPr>
      <t> (1282)</t>
    </r>
  </si>
  <si>
    <r>
      <t>Soorjee (АСП "ПОГОНЯ")</t>
    </r>
    <r>
      <rPr>
        <b/>
        <sz val="8"/>
        <color rgb="FF333333"/>
        <rFont val="Verdana"/>
        <family val="2"/>
        <charset val="204"/>
      </rPr>
      <t> (2137)</t>
    </r>
  </si>
  <si>
    <r>
      <t>NIKI (КФП "АРСЕНАЛ")</t>
    </r>
    <r>
      <rPr>
        <b/>
        <sz val="8"/>
        <color rgb="FF333333"/>
        <rFont val="Verdana"/>
        <family val="2"/>
        <charset val="204"/>
      </rPr>
      <t> (091)</t>
    </r>
  </si>
  <si>
    <r>
      <t>strelets (liga1.ru)</t>
    </r>
    <r>
      <rPr>
        <b/>
        <sz val="8"/>
        <color rgb="FF333333"/>
        <rFont val="Verdana"/>
        <family val="2"/>
        <charset val="204"/>
      </rPr>
      <t> (1862)</t>
    </r>
  </si>
  <si>
    <r>
      <t>MIF (KFP.RU)</t>
    </r>
    <r>
      <rPr>
        <b/>
        <sz val="8"/>
        <color rgb="FF333333"/>
        <rFont val="Verdana"/>
        <family val="2"/>
        <charset val="204"/>
      </rPr>
      <t> (344)</t>
    </r>
  </si>
  <si>
    <r>
      <t>Farar (TotalZone.ru)</t>
    </r>
    <r>
      <rPr>
        <b/>
        <sz val="8"/>
        <color rgb="FF333333"/>
        <rFont val="Verdana"/>
        <family val="2"/>
        <charset val="204"/>
      </rPr>
      <t> (1628)</t>
    </r>
  </si>
  <si>
    <r>
      <t>rauldimon (ФПЛ "Суперлига")</t>
    </r>
    <r>
      <rPr>
        <b/>
        <sz val="8"/>
        <color rgb="FF333333"/>
        <rFont val="Verdana"/>
        <family val="2"/>
        <charset val="204"/>
      </rPr>
      <t> (1988)</t>
    </r>
  </si>
  <si>
    <r>
      <t>Борисов Алексей (Северное Сияние)</t>
    </r>
    <r>
      <rPr>
        <b/>
        <sz val="8"/>
        <color rgb="FF333333"/>
        <rFont val="Verdana"/>
        <family val="2"/>
        <charset val="204"/>
      </rPr>
      <t> (1656)</t>
    </r>
  </si>
  <si>
    <r>
      <t>А.Левин (АФК-Кемерово)</t>
    </r>
    <r>
      <rPr>
        <b/>
        <sz val="8"/>
        <color rgb="FF333333"/>
        <rFont val="Verdana"/>
        <family val="2"/>
        <charset val="204"/>
      </rPr>
      <t> (046)</t>
    </r>
  </si>
  <si>
    <r>
      <t>SERG (Профессионалы прогноза)</t>
    </r>
    <r>
      <rPr>
        <b/>
        <sz val="8"/>
        <color rgb="FF333333"/>
        <rFont val="Verdana"/>
        <family val="2"/>
        <charset val="204"/>
      </rPr>
      <t> (439)</t>
    </r>
  </si>
  <si>
    <r>
      <t>С.Титов (KFP.RU)</t>
    </r>
    <r>
      <rPr>
        <b/>
        <sz val="8"/>
        <color rgb="FF333333"/>
        <rFont val="Verdana"/>
        <family val="2"/>
        <charset val="204"/>
      </rPr>
      <t> (236)</t>
    </r>
  </si>
  <si>
    <r>
      <t>Borec (IgroSports)</t>
    </r>
    <r>
      <rPr>
        <b/>
        <sz val="8"/>
        <color rgb="FF333333"/>
        <rFont val="Verdana"/>
        <family val="2"/>
        <charset val="204"/>
      </rPr>
      <t> (797)</t>
    </r>
  </si>
  <si>
    <r>
      <t>Белов Дмитрий (Северное Сияние)</t>
    </r>
    <r>
      <rPr>
        <b/>
        <sz val="8"/>
        <color rgb="FF333333"/>
        <rFont val="Verdana"/>
        <family val="2"/>
        <charset val="204"/>
      </rPr>
      <t> (1215)</t>
    </r>
  </si>
  <si>
    <r>
      <t>Обычная я (Kanonir.Com)</t>
    </r>
    <r>
      <rPr>
        <b/>
        <sz val="8"/>
        <color rgb="FF333333"/>
        <rFont val="Verdana"/>
        <family val="2"/>
        <charset val="204"/>
      </rPr>
      <t> (1877)</t>
    </r>
  </si>
  <si>
    <r>
      <t>Севас (КЛФП Харьков)</t>
    </r>
    <r>
      <rPr>
        <b/>
        <sz val="8"/>
        <color rgb="FF333333"/>
        <rFont val="Verdana"/>
        <family val="2"/>
        <charset val="204"/>
      </rPr>
      <t> (1453)</t>
    </r>
  </si>
  <si>
    <r>
      <t>Andrei-Luch (fpk-prognoz.ru)</t>
    </r>
    <r>
      <rPr>
        <b/>
        <sz val="8"/>
        <color rgb="FF333333"/>
        <rFont val="Verdana"/>
        <family val="2"/>
        <charset val="204"/>
      </rPr>
      <t> (2178)</t>
    </r>
  </si>
  <si>
    <r>
      <t>BROKER (KFP.RU)</t>
    </r>
    <r>
      <rPr>
        <b/>
        <sz val="8"/>
        <color rgb="FF333333"/>
        <rFont val="Verdana"/>
        <family val="2"/>
        <charset val="204"/>
      </rPr>
      <t> (1235)</t>
    </r>
  </si>
  <si>
    <r>
      <t>Alfred61 (Профессионалы прогноза)</t>
    </r>
    <r>
      <rPr>
        <b/>
        <sz val="8"/>
        <color rgb="FF333333"/>
        <rFont val="Verdana"/>
        <family val="2"/>
        <charset val="204"/>
      </rPr>
      <t> (1808)</t>
    </r>
  </si>
  <si>
    <r>
      <t>DkDens (TotalZone.ru)</t>
    </r>
    <r>
      <rPr>
        <b/>
        <sz val="8"/>
        <color rgb="FF333333"/>
        <rFont val="Verdana"/>
        <family val="2"/>
        <charset val="204"/>
      </rPr>
      <t> (1888)</t>
    </r>
  </si>
  <si>
    <r>
      <t>Alex-Zefir (ВФЛ КБК)</t>
    </r>
    <r>
      <rPr>
        <b/>
        <sz val="8"/>
        <color rgb="FF333333"/>
        <rFont val="Verdana"/>
        <family val="2"/>
        <charset val="204"/>
      </rPr>
      <t> (1726)</t>
    </r>
  </si>
  <si>
    <r>
      <t>2LOOP (SaSiSa)</t>
    </r>
    <r>
      <rPr>
        <b/>
        <sz val="8"/>
        <color rgb="FF333333"/>
        <rFont val="Verdana"/>
        <family val="2"/>
        <charset val="204"/>
      </rPr>
      <t> (564)</t>
    </r>
  </si>
  <si>
    <r>
      <t>Igorocker ("ФОРВАРД")</t>
    </r>
    <r>
      <rPr>
        <b/>
        <sz val="8"/>
        <color rgb="FF333333"/>
        <rFont val="Verdana"/>
        <family val="2"/>
        <charset val="204"/>
      </rPr>
      <t> (425)</t>
    </r>
  </si>
  <si>
    <r>
      <t>ANJIGO (Fprognoz.com)</t>
    </r>
    <r>
      <rPr>
        <b/>
        <sz val="8"/>
        <color rgb="FF333333"/>
        <rFont val="Verdana"/>
        <family val="2"/>
        <charset val="204"/>
      </rPr>
      <t> (1822)</t>
    </r>
  </si>
  <si>
    <r>
      <t>ГОЛ (ОЛФП)</t>
    </r>
    <r>
      <rPr>
        <b/>
        <sz val="8"/>
        <color rgb="FF333333"/>
        <rFont val="Verdana"/>
        <family val="2"/>
        <charset val="204"/>
      </rPr>
      <t> (1659)</t>
    </r>
  </si>
  <si>
    <r>
      <t>Дмитрий К (VOON.RU)</t>
    </r>
    <r>
      <rPr>
        <b/>
        <sz val="8"/>
        <color rgb="FF333333"/>
        <rFont val="Verdana"/>
        <family val="2"/>
        <charset val="204"/>
      </rPr>
      <t> (1497)</t>
    </r>
  </si>
  <si>
    <r>
      <t>Fear (MyFkip)</t>
    </r>
    <r>
      <rPr>
        <b/>
        <sz val="8"/>
        <color rgb="FF333333"/>
        <rFont val="Verdana"/>
        <family val="2"/>
        <charset val="204"/>
      </rPr>
      <t> (754)</t>
    </r>
  </si>
  <si>
    <t>КЛФП Харьков</t>
  </si>
  <si>
    <t>SaSiSa</t>
  </si>
  <si>
    <t>MyFkip</t>
  </si>
  <si>
    <t>HomGr (Red Anfield) (1814)</t>
  </si>
  <si>
    <t>Egk (TotalZone.ru) (539)</t>
  </si>
  <si>
    <t>Rocky13 (7-40) (1696)</t>
  </si>
  <si>
    <t>URSAlex (PRED.SU) (1003)</t>
  </si>
  <si>
    <t>Focus (RED-ARMY.RU) (1246)</t>
  </si>
  <si>
    <t>Strit (SEclub.org) (743)</t>
  </si>
  <si>
    <t>Ice2 (liga1.ru) (2087)</t>
  </si>
  <si>
    <t>Алхимик (VOON.RU) (1768)</t>
  </si>
  <si>
    <t>Алб (PRED.SU) (779)</t>
  </si>
  <si>
    <t>Vjazmitsch (Жемчужина Кузбасса) (1769)</t>
  </si>
  <si>
    <t>М.Караванская ("ФОРВАРД") (2110)</t>
  </si>
  <si>
    <t>Serega (Эксперты_IВUрrоg) (565)</t>
  </si>
  <si>
    <t>Andrei-Luch (fpk-prognoz.ru) (2178)</t>
  </si>
  <si>
    <t>GastMaster (FunkySouls.Com) (1522)</t>
  </si>
  <si>
    <t>griorik (IgroSports) (1735)</t>
  </si>
  <si>
    <t>Amonte (fpk-prognoz.ru) (166)</t>
  </si>
  <si>
    <t>SkVaL (Профессионалы прогноза) (290)</t>
  </si>
  <si>
    <t>Night (ФПЛ "Суперлига") (1264)</t>
  </si>
  <si>
    <t>lepestok (Kanonir.Com) (2256)</t>
  </si>
  <si>
    <t>MAI (КБИ) (1275)</t>
  </si>
  <si>
    <t>Kurt (SFP) (1873)</t>
  </si>
  <si>
    <t>Tortila (7-40) (1345)</t>
  </si>
  <si>
    <t>Лещёв Алексей (Северное Сияние) (1216)</t>
  </si>
  <si>
    <t>Alex_fb (Fprognoz.com) (1271)</t>
  </si>
  <si>
    <t>semeniuk (Мегаспорт) (1896)</t>
  </si>
  <si>
    <t>ANDREUS (КЛФП-Минск) (369)</t>
  </si>
  <si>
    <t>Matmex (Russian Roulette) (1282)</t>
  </si>
  <si>
    <t>2LOOP (SaSiSa) (564)</t>
  </si>
  <si>
    <t>amelin (Жемчужина Кузбасса) (452)</t>
  </si>
  <si>
    <t>Sprinter (ВФЛ КБК) (146)</t>
  </si>
  <si>
    <t>Borec (IgroSports) (797)</t>
  </si>
  <si>
    <t>Ronny (КСП "Торпедо" им. Эдуарда Стрельцова) (2232)</t>
  </si>
  <si>
    <t>viking64 (VTOTO.RU) (447)</t>
  </si>
  <si>
    <t>MIF (KFP.RU) (344)</t>
  </si>
  <si>
    <t>RedHunter (RED-ARMY.RU) (1289)</t>
  </si>
  <si>
    <t>Севас (КЛФП Харьков) (1453)</t>
  </si>
  <si>
    <t>Мардас (АСП "ПОГОНЯ") (1770)</t>
  </si>
  <si>
    <t>Галант Сергей ("ФОРВАРД") (2210)</t>
  </si>
  <si>
    <t>Micom (АФК-Кемерово) (1212)</t>
  </si>
  <si>
    <t>Дмитрий К (VOON.RU) (1497)</t>
  </si>
  <si>
    <t>ГОЛ (ОЛФП) (1659)</t>
  </si>
  <si>
    <t>Soorjee (АСП "ПОГОНЯ") (2137)</t>
  </si>
  <si>
    <t>zarathustra (SportGiant.net) (706)</t>
  </si>
  <si>
    <t>Fear (MyFkip) (754)</t>
  </si>
  <si>
    <t>bukmeker (Kanonir.Com) (1790)</t>
  </si>
  <si>
    <t>strelets (liga1.ru) (1862)</t>
  </si>
  <si>
    <t>rauldimon (ФПЛ "Суперлига") (1988)</t>
  </si>
  <si>
    <t>boruysik (FunkySouls.Com) (1488)</t>
  </si>
  <si>
    <t>С.Титов (KFP.RU) (236)</t>
  </si>
  <si>
    <t>O'18</t>
  </si>
  <si>
    <t>Кф. 2018</t>
  </si>
  <si>
    <t>Итог'15-18</t>
  </si>
  <si>
    <t>Квота'19\</t>
  </si>
  <si>
    <t> 10 - 1 </t>
  </si>
  <si>
    <t> +9 </t>
  </si>
  <si>
    <t> 1 - 10 </t>
  </si>
  <si>
    <t> -9 </t>
  </si>
  <si>
    <t> 9 - 4 </t>
  </si>
  <si>
    <t> 8 - 1 </t>
  </si>
  <si>
    <t> 1 - 8 </t>
  </si>
  <si>
    <t> 13 - 3 </t>
  </si>
  <si>
    <t> +10 </t>
  </si>
  <si>
    <t> 3 - 8 </t>
  </si>
  <si>
    <t> 8 - 0 </t>
  </si>
  <si>
    <t> 0 - 8 </t>
  </si>
  <si>
    <t> 10 - 3 </t>
  </si>
  <si>
    <t> 3 - 10 </t>
  </si>
  <si>
    <t> 10 - 7 </t>
  </si>
  <si>
    <t> 9 - 2 </t>
  </si>
  <si>
    <t> 2 - 9 </t>
  </si>
  <si>
    <r>
      <t>М</t>
    </r>
    <r>
      <rPr>
        <sz val="8"/>
        <rFont val="Verdana"/>
        <family val="2"/>
        <charset val="204"/>
      </rPr>
      <t>Ник</t>
    </r>
    <r>
      <rPr>
        <sz val="10"/>
        <rFont val="Arial Cyr"/>
        <charset val="204"/>
      </rPr>
      <t>CчетИВНПМЗ-МПР/МИСХН/Я1.</t>
    </r>
    <r>
      <rPr>
        <b/>
        <sz val="10"/>
        <rFont val="Arial Cyr"/>
        <charset val="204"/>
      </rPr>
      <t>Pricol84</t>
    </r>
    <r>
      <rPr>
        <sz val="10"/>
        <rFont val="Arial Cyr"/>
        <charset val="204"/>
      </rPr>
      <t> (Fprognoz.com)</t>
    </r>
    <r>
      <rPr>
        <sz val="8"/>
        <rFont val="Verdana"/>
        <family val="2"/>
        <charset val="204"/>
      </rPr>
      <t> (708)</t>
    </r>
    <r>
      <rPr>
        <b/>
        <sz val="10"/>
        <rFont val="Arial Cyr"/>
        <charset val="204"/>
      </rPr>
      <t> 2</t>
    </r>
    <r>
      <rPr>
        <sz val="10"/>
        <rFont val="Arial Cyr"/>
        <charset val="204"/>
      </rPr>
      <t>  4  2  1  1  4 - 3  +1  17  0 2.</t>
    </r>
    <r>
      <rPr>
        <b/>
        <sz val="10"/>
        <rFont val="Arial Cyr"/>
        <charset val="204"/>
      </rPr>
      <t>chon</t>
    </r>
    <r>
      <rPr>
        <sz val="10"/>
        <rFont val="Arial Cyr"/>
        <charset val="204"/>
      </rPr>
      <t> (Мегаспорт)</t>
    </r>
    <r>
      <rPr>
        <sz val="8"/>
        <rFont val="Verdana"/>
        <family val="2"/>
        <charset val="204"/>
      </rPr>
      <t> (433)</t>
    </r>
    <r>
      <rPr>
        <b/>
        <sz val="10"/>
        <rFont val="Arial Cyr"/>
        <charset val="204"/>
      </rPr>
      <t> 1</t>
    </r>
    <r>
      <rPr>
        <sz val="10"/>
        <rFont val="Arial Cyr"/>
        <charset val="204"/>
      </rPr>
      <t>  4  1  1  2  3 - 4  -1  16  0 М</t>
    </r>
    <r>
      <rPr>
        <sz val="8"/>
        <rFont val="Verdana"/>
        <family val="2"/>
        <charset val="204"/>
      </rPr>
      <t>Ник</t>
    </r>
    <r>
      <rPr>
        <sz val="10"/>
        <rFont val="Arial Cyr"/>
        <charset val="204"/>
      </rPr>
      <t>CчетИВНПМЗ-МПР/МИСХН/Я1.</t>
    </r>
    <r>
      <rPr>
        <b/>
        <sz val="10"/>
        <rFont val="Arial Cyr"/>
        <charset val="204"/>
      </rPr>
      <t>AleX</t>
    </r>
    <r>
      <rPr>
        <sz val="10"/>
        <rFont val="Arial Cyr"/>
        <charset val="204"/>
      </rPr>
      <t> (АФК-Кемерово)</t>
    </r>
    <r>
      <rPr>
        <sz val="8"/>
        <rFont val="Verdana"/>
        <family val="2"/>
        <charset val="204"/>
      </rPr>
      <t> (1278)</t>
    </r>
    <r>
      <rPr>
        <b/>
        <sz val="10"/>
        <rFont val="Arial Cyr"/>
        <charset val="204"/>
      </rPr>
      <t> 2</t>
    </r>
    <r>
      <rPr>
        <sz val="10"/>
        <rFont val="Arial Cyr"/>
        <charset val="204"/>
      </rPr>
      <t>  3  2  1  0  7 - 2  +5  12  0 2.</t>
    </r>
    <r>
      <rPr>
        <b/>
        <sz val="10"/>
        <rFont val="Arial Cyr"/>
        <charset val="204"/>
      </rPr>
      <t>Micom</t>
    </r>
    <r>
      <rPr>
        <sz val="10"/>
        <rFont val="Arial Cyr"/>
        <charset val="204"/>
      </rPr>
      <t> (АФК-Кемерово)</t>
    </r>
    <r>
      <rPr>
        <sz val="8"/>
        <rFont val="Verdana"/>
        <family val="2"/>
        <charset val="204"/>
      </rPr>
      <t> (1212)</t>
    </r>
    <r>
      <rPr>
        <b/>
        <sz val="10"/>
        <rFont val="Arial Cyr"/>
        <charset val="204"/>
      </rPr>
      <t> 0</t>
    </r>
    <r>
      <rPr>
        <sz val="10"/>
        <rFont val="Arial Cyr"/>
        <charset val="204"/>
      </rPr>
      <t>  3  0  1  2  2 - 7  -5  7  0 </t>
    </r>
  </si>
  <si>
    <t>4 - 3</t>
  </si>
  <si>
    <t>3 - 4</t>
  </si>
  <si>
    <t>7 - 2</t>
  </si>
  <si>
    <t>2 - 7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</si>
</sst>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0"/>
      <name val="Arial Cyr"/>
      <charset val="204"/>
    </font>
    <font>
      <sz val="10"/>
      <color indexed="63"/>
      <name val="Verdana"/>
      <family val="2"/>
      <charset val="204"/>
    </font>
    <font>
      <sz val="18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rgb="FF333333"/>
      <name val="Verdana"/>
      <family val="2"/>
      <charset val="204"/>
    </font>
    <font>
      <sz val="8"/>
      <color rgb="FF333333"/>
      <name val="Verdana"/>
      <family val="2"/>
      <charset val="204"/>
    </font>
    <font>
      <b/>
      <sz val="10"/>
      <color rgb="FF333333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8"/>
      <color rgb="FF333333"/>
      <name val="Verdana"/>
      <family val="2"/>
      <charset val="204"/>
    </font>
    <font>
      <sz val="8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20D8FF"/>
        <bgColor indexed="64"/>
      </patternFill>
    </fill>
    <fill>
      <patternFill patternType="solid">
        <fgColor rgb="FF66E238"/>
        <bgColor indexed="64"/>
      </patternFill>
    </fill>
    <fill>
      <patternFill patternType="solid">
        <fgColor rgb="FFC0FC2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86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2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0" xfId="0" applyFill="1"/>
    <xf numFmtId="0" fontId="3" fillId="0" borderId="8" xfId="0" applyFont="1" applyFill="1" applyBorder="1"/>
    <xf numFmtId="0" fontId="3" fillId="0" borderId="9" xfId="0" applyFont="1" applyFill="1" applyBorder="1"/>
    <xf numFmtId="164" fontId="3" fillId="0" borderId="9" xfId="0" applyNumberFormat="1" applyFont="1" applyFill="1" applyBorder="1"/>
    <xf numFmtId="164" fontId="3" fillId="0" borderId="9" xfId="0" applyNumberFormat="1" applyFont="1" applyFill="1" applyBorder="1" applyAlignment="1">
      <alignment horizontal="right"/>
    </xf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7" borderId="8" xfId="0" applyFont="1" applyFill="1" applyBorder="1"/>
    <xf numFmtId="0" fontId="3" fillId="7" borderId="9" xfId="0" applyFont="1" applyFill="1" applyBorder="1"/>
    <xf numFmtId="164" fontId="3" fillId="7" borderId="9" xfId="0" applyNumberFormat="1" applyFont="1" applyFill="1" applyBorder="1"/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165" fontId="3" fillId="7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164" fontId="3" fillId="7" borderId="16" xfId="0" applyNumberFormat="1" applyFont="1" applyFill="1" applyBorder="1"/>
    <xf numFmtId="0" fontId="3" fillId="7" borderId="18" xfId="0" applyFont="1" applyFill="1" applyBorder="1"/>
    <xf numFmtId="0" fontId="3" fillId="0" borderId="18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3" fillId="0" borderId="16" xfId="0" applyNumberFormat="1" applyFont="1" applyFill="1" applyBorder="1"/>
    <xf numFmtId="0" fontId="3" fillId="0" borderId="19" xfId="0" applyFont="1" applyFill="1" applyBorder="1"/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/>
    <xf numFmtId="0" fontId="7" fillId="4" borderId="11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right" wrapText="1"/>
    </xf>
    <xf numFmtId="0" fontId="9" fillId="5" borderId="11" xfId="0" applyFont="1" applyFill="1" applyBorder="1" applyAlignment="1">
      <alignment wrapText="1"/>
    </xf>
    <xf numFmtId="0" fontId="9" fillId="5" borderId="11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right" wrapText="1"/>
    </xf>
    <xf numFmtId="0" fontId="9" fillId="6" borderId="11" xfId="0" applyFont="1" applyFill="1" applyBorder="1" applyAlignment="1">
      <alignment wrapText="1"/>
    </xf>
    <xf numFmtId="0" fontId="9" fillId="6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center" wrapText="1"/>
    </xf>
    <xf numFmtId="0" fontId="10" fillId="2" borderId="0" xfId="0" applyFont="1" applyFill="1"/>
    <xf numFmtId="0" fontId="11" fillId="0" borderId="0" xfId="2" applyFont="1"/>
    <xf numFmtId="0" fontId="9" fillId="0" borderId="9" xfId="0" applyFont="1" applyFill="1" applyBorder="1"/>
    <xf numFmtId="0" fontId="10" fillId="0" borderId="0" xfId="0" applyFont="1"/>
    <xf numFmtId="0" fontId="3" fillId="0" borderId="3" xfId="0" applyFont="1" applyFill="1" applyBorder="1"/>
    <xf numFmtId="0" fontId="5" fillId="0" borderId="0" xfId="0" applyFont="1" applyAlignment="1">
      <alignment horizontal="center"/>
    </xf>
    <xf numFmtId="0" fontId="7" fillId="0" borderId="0" xfId="0" applyFont="1"/>
    <xf numFmtId="49" fontId="7" fillId="4" borderId="11" xfId="0" applyNumberFormat="1" applyFont="1" applyFill="1" applyBorder="1" applyAlignment="1">
      <alignment horizontal="center" wrapText="1"/>
    </xf>
    <xf numFmtId="49" fontId="7" fillId="5" borderId="11" xfId="0" applyNumberFormat="1" applyFont="1" applyFill="1" applyBorder="1" applyAlignment="1">
      <alignment horizontal="center" wrapText="1"/>
    </xf>
    <xf numFmtId="49" fontId="7" fillId="6" borderId="11" xfId="0" applyNumberFormat="1" applyFont="1" applyFill="1" applyBorder="1" applyAlignment="1">
      <alignment horizontal="center" wrapText="1"/>
    </xf>
    <xf numFmtId="165" fontId="3" fillId="7" borderId="20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9" xfId="0" applyFont="1" applyFill="1" applyBorder="1"/>
    <xf numFmtId="164" fontId="3" fillId="8" borderId="9" xfId="0" applyNumberFormat="1" applyFont="1" applyFill="1" applyBorder="1"/>
    <xf numFmtId="0" fontId="3" fillId="8" borderId="9" xfId="0" applyFont="1" applyFill="1" applyBorder="1" applyAlignment="1">
      <alignment horizontal="center"/>
    </xf>
    <xf numFmtId="165" fontId="3" fillId="8" borderId="9" xfId="0" applyNumberFormat="1" applyFont="1" applyFill="1" applyBorder="1" applyAlignment="1">
      <alignment horizontal="center"/>
    </xf>
    <xf numFmtId="164" fontId="3" fillId="8" borderId="16" xfId="0" applyNumberFormat="1" applyFont="1" applyFill="1" applyBorder="1"/>
    <xf numFmtId="0" fontId="3" fillId="8" borderId="18" xfId="0" applyFont="1" applyFill="1" applyBorder="1"/>
    <xf numFmtId="0" fontId="3" fillId="9" borderId="9" xfId="0" applyFont="1" applyFill="1" applyBorder="1"/>
    <xf numFmtId="0" fontId="3" fillId="9" borderId="8" xfId="0" applyFont="1" applyFill="1" applyBorder="1"/>
    <xf numFmtId="164" fontId="3" fillId="9" borderId="9" xfId="0" applyNumberFormat="1" applyFont="1" applyFill="1" applyBorder="1" applyAlignment="1">
      <alignment horizontal="right"/>
    </xf>
    <xf numFmtId="0" fontId="3" fillId="9" borderId="9" xfId="0" applyFont="1" applyFill="1" applyBorder="1" applyAlignment="1">
      <alignment horizontal="center"/>
    </xf>
    <xf numFmtId="165" fontId="3" fillId="9" borderId="9" xfId="0" applyNumberFormat="1" applyFont="1" applyFill="1" applyBorder="1" applyAlignment="1">
      <alignment horizontal="center"/>
    </xf>
    <xf numFmtId="164" fontId="3" fillId="9" borderId="9" xfId="0" applyNumberFormat="1" applyFont="1" applyFill="1" applyBorder="1"/>
    <xf numFmtId="164" fontId="3" fillId="9" borderId="16" xfId="0" applyNumberFormat="1" applyFont="1" applyFill="1" applyBorder="1"/>
    <xf numFmtId="0" fontId="3" fillId="9" borderId="18" xfId="0" applyFont="1" applyFill="1" applyBorder="1"/>
    <xf numFmtId="0" fontId="3" fillId="9" borderId="10" xfId="0" applyFont="1" applyFill="1" applyBorder="1"/>
    <xf numFmtId="0" fontId="3" fillId="9" borderId="16" xfId="0" applyFont="1" applyFill="1" applyBorder="1"/>
    <xf numFmtId="0" fontId="3" fillId="9" borderId="16" xfId="0" applyFont="1" applyFill="1" applyBorder="1" applyAlignment="1">
      <alignment horizontal="center"/>
    </xf>
    <xf numFmtId="165" fontId="3" fillId="9" borderId="16" xfId="0" applyNumberFormat="1" applyFont="1" applyFill="1" applyBorder="1" applyAlignment="1">
      <alignment horizontal="center"/>
    </xf>
    <xf numFmtId="0" fontId="3" fillId="9" borderId="17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лександр Митрофанов" refreshedDate="43336.853724884262" createdVersion="3" refreshedVersion="3" minRefreshableVersion="3" recordCount="91">
  <cacheSource type="worksheet">
    <worksheetSource ref="A1:J92" sheet="Сезон 2018"/>
  </cacheSource>
  <cacheFields count="10">
    <cacheField name="Игрок" numFmtId="0">
      <sharedItems/>
    </cacheField>
    <cacheField name="Команда" numFmtId="0">
      <sharedItems count="36">
        <s v="Red Anfield"/>
        <s v="TotalZone.ru"/>
        <s v="7-40"/>
        <s v="PRED.SU"/>
        <s v="VTOTO.RU"/>
        <s v="RED-ARMY.RU"/>
        <s v="SEclub.org"/>
        <s v="liga1.ru"/>
        <s v="VOON.RU"/>
        <s v="Жемчужина Кузбасса"/>
        <s v="&quot;ФОРВАРД&quot;"/>
        <s v="Эксперты_IВUрrоg"/>
        <s v="fpk-prognoz.ru"/>
        <s v="FunkySouls.Com"/>
        <s v="IgroSports"/>
        <s v="Профессионалы прогноза"/>
        <s v="ФПЛ &quot;Суперлига&quot;"/>
        <s v="Kanonir.Com"/>
        <s v="КБИ"/>
        <s v="SFP"/>
        <s v="Северное Сияние"/>
        <s v="Fprognoz.com"/>
        <s v="Мегаспорт"/>
        <s v="КЛФП-Минск"/>
        <s v="ВФЛ КБК"/>
        <s v="КФП &quot;АРСЕНАЛ&quot;"/>
        <s v="КСП &quot;Торпедо&quot; им. Эдуарда Стрельцова"/>
        <s v="АСП &quot;ПОГОНЯ&quot;"/>
        <s v="АФК-Кемерово"/>
        <s v="SportGiant.net"/>
        <s v="Russian Roulette"/>
        <s v="KFP.RU"/>
        <s v="КЛФП Харьков"/>
        <s v="SaSiSa"/>
        <s v="ОЛФП"/>
        <s v="MyFkip"/>
      </sharedItems>
    </cacheField>
    <cacheField name="ПР" numFmtId="0">
      <sharedItems containsString="0" containsBlank="1" containsNumber="1" minValue="0" maxValue="3.5"/>
    </cacheField>
    <cacheField name="ГР" numFmtId="0">
      <sharedItems containsString="0" containsBlank="1" containsNumber="1" containsInteger="1" minValue="-3" maxValue="11"/>
    </cacheField>
    <cacheField name="1/16" numFmtId="0">
      <sharedItems containsString="0" containsBlank="1" containsNumber="1" containsInteger="1" minValue="0" maxValue="8"/>
    </cacheField>
    <cacheField name="1/8" numFmtId="0">
      <sharedItems containsString="0" containsBlank="1" containsNumber="1" containsInteger="1" minValue="0" maxValue="8"/>
    </cacheField>
    <cacheField name="1/4" numFmtId="0">
      <sharedItems containsString="0" containsBlank="1" containsNumber="1" containsInteger="1" minValue="0" maxValue="8"/>
    </cacheField>
    <cacheField name="1/2" numFmtId="0">
      <sharedItems containsString="0" containsBlank="1" containsNumber="1" containsInteger="1" minValue="1" maxValue="7"/>
    </cacheField>
    <cacheField name="Ф" numFmtId="0">
      <sharedItems containsString="0" containsBlank="1" containsNumber="1" containsInteger="1" minValue="0" maxValue="7"/>
    </cacheField>
    <cacheField name="ИТОГО" numFmtId="0">
      <sharedItems containsSemiMixedTypes="0" containsString="0" containsNumber="1" minValue="-3" maxValue="4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">
  <r>
    <s v="HomGr (Red Anfield) (1814)"/>
    <x v="0"/>
    <n v="0.5"/>
    <m/>
    <m/>
    <m/>
    <m/>
    <m/>
    <m/>
    <n v="0.5"/>
  </r>
  <r>
    <s v="Egk (TotalZone.ru) (539)"/>
    <x v="1"/>
    <n v="0"/>
    <m/>
    <m/>
    <m/>
    <m/>
    <m/>
    <m/>
    <n v="0"/>
  </r>
  <r>
    <s v="Rocky13 (7-40) (1696)"/>
    <x v="2"/>
    <n v="1.5"/>
    <m/>
    <m/>
    <m/>
    <m/>
    <m/>
    <m/>
    <n v="1.5"/>
  </r>
  <r>
    <s v="URSAlex (PRED.SU) (1003)"/>
    <x v="3"/>
    <n v="1.5"/>
    <m/>
    <m/>
    <m/>
    <m/>
    <m/>
    <m/>
    <n v="1.5"/>
  </r>
  <r>
    <s v="zmiter22 (VTOTO.RU) (2179)"/>
    <x v="4"/>
    <n v="1"/>
    <m/>
    <m/>
    <m/>
    <m/>
    <m/>
    <m/>
    <n v="1"/>
  </r>
  <r>
    <s v="Focus (RED-ARMY.RU) (1246)"/>
    <x v="5"/>
    <n v="1.5"/>
    <m/>
    <m/>
    <m/>
    <m/>
    <m/>
    <m/>
    <n v="1.5"/>
  </r>
  <r>
    <s v="Strit (SEclub.org) (743)"/>
    <x v="6"/>
    <n v="1"/>
    <m/>
    <m/>
    <m/>
    <m/>
    <m/>
    <m/>
    <n v="1"/>
  </r>
  <r>
    <s v="Ice2 (liga1.ru) (2087)"/>
    <x v="7"/>
    <n v="0.5"/>
    <m/>
    <m/>
    <m/>
    <m/>
    <m/>
    <m/>
    <n v="0.5"/>
  </r>
  <r>
    <s v="Алхимик (VOON.RU) (1768)"/>
    <x v="8"/>
    <n v="0"/>
    <m/>
    <m/>
    <m/>
    <m/>
    <m/>
    <m/>
    <n v="0"/>
  </r>
  <r>
    <s v="Алб (PRED.SU) (779)"/>
    <x v="3"/>
    <n v="0"/>
    <m/>
    <m/>
    <m/>
    <m/>
    <m/>
    <m/>
    <n v="0"/>
  </r>
  <r>
    <s v="Vjazmitsch (Жемчужина Кузбасса) (1769)"/>
    <x v="9"/>
    <n v="0"/>
    <m/>
    <m/>
    <m/>
    <m/>
    <m/>
    <m/>
    <n v="0"/>
  </r>
  <r>
    <s v="М.Караванская (&quot;ФОРВАРД&quot;) (2110)"/>
    <x v="10"/>
    <n v="0"/>
    <m/>
    <m/>
    <m/>
    <m/>
    <m/>
    <m/>
    <n v="0"/>
  </r>
  <r>
    <s v="Serega (Эксперты_IВUрrоg) (565)"/>
    <x v="11"/>
    <n v="1.5"/>
    <m/>
    <m/>
    <m/>
    <m/>
    <m/>
    <m/>
    <n v="1.5"/>
  </r>
  <r>
    <s v="Andrei-Luch (fpk-prognoz.ru) (2178)"/>
    <x v="12"/>
    <n v="1.5"/>
    <m/>
    <m/>
    <m/>
    <m/>
    <m/>
    <m/>
    <n v="1.5"/>
  </r>
  <r>
    <s v="GastMaster (FunkySouls.Com) (1522)"/>
    <x v="13"/>
    <n v="1"/>
    <m/>
    <m/>
    <m/>
    <m/>
    <m/>
    <m/>
    <n v="1"/>
  </r>
  <r>
    <s v="griorik (IgroSports) (1735)"/>
    <x v="14"/>
    <n v="0"/>
    <m/>
    <m/>
    <m/>
    <m/>
    <m/>
    <m/>
    <n v="0"/>
  </r>
  <r>
    <s v="Amonte (fpk-prognoz.ru) (166)"/>
    <x v="12"/>
    <n v="0"/>
    <m/>
    <m/>
    <m/>
    <m/>
    <m/>
    <m/>
    <n v="0"/>
  </r>
  <r>
    <s v="SkVaL (Профессионалы прогноза) (290)"/>
    <x v="15"/>
    <n v="1.5"/>
    <m/>
    <m/>
    <m/>
    <m/>
    <m/>
    <m/>
    <n v="1.5"/>
  </r>
  <r>
    <s v="Night (ФПЛ &quot;Суперлига&quot;) (1264)"/>
    <x v="16"/>
    <n v="0"/>
    <m/>
    <m/>
    <m/>
    <m/>
    <m/>
    <m/>
    <n v="0"/>
  </r>
  <r>
    <s v="lepestok (Kanonir.Com) (2256)"/>
    <x v="17"/>
    <n v="1"/>
    <m/>
    <m/>
    <m/>
    <m/>
    <m/>
    <m/>
    <n v="1"/>
  </r>
  <r>
    <s v="MAI (КБИ) (1275)"/>
    <x v="18"/>
    <n v="1"/>
    <m/>
    <m/>
    <m/>
    <m/>
    <m/>
    <m/>
    <n v="1"/>
  </r>
  <r>
    <s v="Kurt (SFP) (1873)"/>
    <x v="19"/>
    <n v="1.5"/>
    <m/>
    <m/>
    <m/>
    <m/>
    <m/>
    <m/>
    <n v="1.5"/>
  </r>
  <r>
    <s v="Tortila (7-40) (1345)"/>
    <x v="2"/>
    <n v="1.5"/>
    <m/>
    <m/>
    <m/>
    <m/>
    <m/>
    <m/>
    <n v="1.5"/>
  </r>
  <r>
    <s v="Лещёв Алексей (Северное Сияние) (1216)"/>
    <x v="20"/>
    <n v="0"/>
    <m/>
    <m/>
    <m/>
    <m/>
    <m/>
    <m/>
    <n v="0"/>
  </r>
  <r>
    <s v="Alex_fb (Fprognoz.com) (1271)"/>
    <x v="21"/>
    <n v="1"/>
    <m/>
    <m/>
    <m/>
    <m/>
    <m/>
    <m/>
    <n v="1"/>
  </r>
  <r>
    <s v="semeniuk (Мегаспорт) (1896)"/>
    <x v="22"/>
    <n v="0.5"/>
    <m/>
    <m/>
    <m/>
    <m/>
    <m/>
    <m/>
    <n v="0.5"/>
  </r>
  <r>
    <s v="ANDREUS (КЛФП-Минск) (369)"/>
    <x v="23"/>
    <n v="1"/>
    <m/>
    <m/>
    <m/>
    <m/>
    <m/>
    <m/>
    <n v="1"/>
  </r>
  <r>
    <s v="Sprinter (ВФЛ КБК) (146)"/>
    <x v="24"/>
    <n v="3"/>
    <n v="9"/>
    <n v="4"/>
    <m/>
    <m/>
    <m/>
    <m/>
    <n v="16"/>
  </r>
  <r>
    <s v="Marbor (КФП &quot;АРСЕНАЛ&quot;) (1380)"/>
    <x v="25"/>
    <m/>
    <n v="8"/>
    <n v="8"/>
    <n v="2"/>
    <m/>
    <m/>
    <m/>
    <n v="18"/>
  </r>
  <r>
    <s v="Romtsja (Мегаспорт) (1368)"/>
    <x v="22"/>
    <m/>
    <n v="7"/>
    <m/>
    <m/>
    <m/>
    <m/>
    <m/>
    <n v="7"/>
  </r>
  <r>
    <s v="Savkoff (Red Anfield) (2134)"/>
    <x v="0"/>
    <n v="3.5"/>
    <n v="-1"/>
    <m/>
    <m/>
    <m/>
    <m/>
    <m/>
    <n v="2.5"/>
  </r>
  <r>
    <s v="RedBall (RED-ARMY.RU) (1232)"/>
    <x v="5"/>
    <m/>
    <n v="11"/>
    <n v="0"/>
    <m/>
    <m/>
    <m/>
    <m/>
    <n v="11"/>
  </r>
  <r>
    <s v="Pricol84 (Fprognoz.com) (708)"/>
    <x v="21"/>
    <m/>
    <n v="11"/>
    <n v="5"/>
    <n v="7"/>
    <n v="5"/>
    <n v="6"/>
    <n v="0"/>
    <n v="34"/>
  </r>
  <r>
    <s v="amelin (Жемчужина Кузбасса) (452)"/>
    <x v="9"/>
    <n v="2.5"/>
    <n v="3"/>
    <m/>
    <m/>
    <m/>
    <m/>
    <m/>
    <n v="5.5"/>
  </r>
  <r>
    <s v="saleh (Профессионалы прогноза) (410)"/>
    <x v="15"/>
    <m/>
    <n v="1"/>
    <m/>
    <m/>
    <m/>
    <m/>
    <m/>
    <n v="1"/>
  </r>
  <r>
    <s v="Kolek (КФП &quot;АРСЕНАЛ&quot;) (1762)"/>
    <x v="25"/>
    <n v="3.5"/>
    <n v="8"/>
    <n v="2"/>
    <m/>
    <m/>
    <m/>
    <m/>
    <n v="13.5"/>
  </r>
  <r>
    <s v="valrus (КБИ) (1219)"/>
    <x v="18"/>
    <m/>
    <n v="7"/>
    <n v="2"/>
    <m/>
    <m/>
    <m/>
    <m/>
    <n v="9"/>
  </r>
  <r>
    <s v="viking64 (VTOTO.RU) (447)"/>
    <x v="4"/>
    <n v="3.5"/>
    <n v="6"/>
    <m/>
    <m/>
    <m/>
    <m/>
    <m/>
    <n v="9.5"/>
  </r>
  <r>
    <s v="HoseAurelio (КСП &quot;Торпедо&quot; им. Эдуарда Стрельцова)(2267)"/>
    <x v="26"/>
    <m/>
    <n v="5"/>
    <m/>
    <m/>
    <m/>
    <m/>
    <m/>
    <n v="5"/>
  </r>
  <r>
    <s v="boruysik (FunkySouls.Com) (1488)"/>
    <x v="13"/>
    <n v="3"/>
    <n v="8"/>
    <n v="7"/>
    <n v="0"/>
    <m/>
    <m/>
    <m/>
    <n v="18"/>
  </r>
  <r>
    <s v="Мардас (АСП &quot;ПОГОНЯ&quot;) (1770)"/>
    <x v="27"/>
    <n v="2.5"/>
    <n v="8"/>
    <n v="7"/>
    <n v="3"/>
    <m/>
    <m/>
    <m/>
    <n v="20.5"/>
  </r>
  <r>
    <s v="Арктика (Профессионалы прогноза) (1363)"/>
    <x v="15"/>
    <m/>
    <n v="3"/>
    <m/>
    <m/>
    <m/>
    <m/>
    <m/>
    <n v="3"/>
  </r>
  <r>
    <s v="Знающий (Fprognoz.com) (2227)"/>
    <x v="21"/>
    <m/>
    <n v="4"/>
    <m/>
    <m/>
    <m/>
    <m/>
    <m/>
    <n v="4"/>
  </r>
  <r>
    <s v="AnDrusha (SFP) (2066)"/>
    <x v="19"/>
    <n v="3.5"/>
    <n v="8"/>
    <n v="8"/>
    <n v="8"/>
    <n v="1"/>
    <m/>
    <m/>
    <n v="28.5"/>
  </r>
  <r>
    <s v="Mister-lion (КБИ) (1335)"/>
    <x v="18"/>
    <m/>
    <n v="7"/>
    <n v="3"/>
    <m/>
    <m/>
    <m/>
    <m/>
    <n v="10"/>
  </r>
  <r>
    <s v="KorsaR (КСП &quot;Торпедо&quot; им. Эдуарда Стрельцова) (1534)"/>
    <x v="26"/>
    <m/>
    <n v="6"/>
    <m/>
    <m/>
    <m/>
    <m/>
    <m/>
    <n v="6"/>
  </r>
  <r>
    <s v="oleglip (КФП &quot;АРСЕНАЛ&quot;) (1378)"/>
    <x v="25"/>
    <m/>
    <n v="5"/>
    <m/>
    <m/>
    <m/>
    <m/>
    <m/>
    <n v="5"/>
  </r>
  <r>
    <s v="Micom (АФК-Кемерово) (1212)"/>
    <x v="28"/>
    <n v="3"/>
    <n v="10"/>
    <n v="6"/>
    <n v="6"/>
    <n v="8"/>
    <n v="1"/>
    <m/>
    <n v="34"/>
  </r>
  <r>
    <s v="Nick777 (АСП &quot;ПОГОНЯ&quot;) (1311)"/>
    <x v="27"/>
    <m/>
    <n v="6"/>
    <n v="0"/>
    <m/>
    <m/>
    <m/>
    <m/>
    <n v="6"/>
  </r>
  <r>
    <s v="zarathustra (SportGiant.net) (706)"/>
    <x v="29"/>
    <n v="3"/>
    <n v="5"/>
    <m/>
    <m/>
    <m/>
    <m/>
    <m/>
    <n v="8"/>
  </r>
  <r>
    <s v="Судиловский Павел (Северное Сияние) (1867)"/>
    <x v="20"/>
    <m/>
    <n v="4"/>
    <m/>
    <m/>
    <m/>
    <m/>
    <m/>
    <n v="4"/>
  </r>
  <r>
    <s v="Сергеич (КФП &quot;АРСЕНАЛ&quot;) (245)"/>
    <x v="25"/>
    <m/>
    <n v="8"/>
    <n v="0"/>
    <m/>
    <m/>
    <m/>
    <m/>
    <n v="8"/>
  </r>
  <r>
    <s v="Ronny (КСП &quot;Торпедо&quot; им. Эдуарда Стрельцова) (2232)"/>
    <x v="26"/>
    <n v="3"/>
    <n v="7"/>
    <n v="7"/>
    <n v="1"/>
    <m/>
    <m/>
    <m/>
    <n v="18"/>
  </r>
  <r>
    <s v="Athanasius (КБИ) (060)"/>
    <x v="18"/>
    <m/>
    <n v="5"/>
    <m/>
    <m/>
    <m/>
    <m/>
    <m/>
    <n v="5"/>
  </r>
  <r>
    <s v="Matmex (Russian Roulette) (1282)"/>
    <x v="30"/>
    <n v="3.5"/>
    <n v="5"/>
    <m/>
    <m/>
    <m/>
    <m/>
    <m/>
    <n v="8.5"/>
  </r>
  <r>
    <s v="varjag (SportGiant.net) (751)"/>
    <x v="29"/>
    <n v="3.5"/>
    <n v="9"/>
    <n v="2"/>
    <m/>
    <m/>
    <m/>
    <m/>
    <n v="14.5"/>
  </r>
  <r>
    <s v="AleX (АФК-Кемерово) (1278)"/>
    <x v="28"/>
    <m/>
    <n v="9"/>
    <n v="8"/>
    <n v="7"/>
    <n v="5"/>
    <n v="7"/>
    <n v="7"/>
    <n v="43"/>
  </r>
  <r>
    <s v="Овчинникова Инга (Северное Сияние) (1989)"/>
    <x v="20"/>
    <m/>
    <n v="4"/>
    <m/>
    <m/>
    <m/>
    <m/>
    <m/>
    <n v="4"/>
  </r>
  <r>
    <s v="Soorjee (АСП &quot;ПОГОНЯ&quot;) (2137)"/>
    <x v="27"/>
    <n v="3.5"/>
    <n v="4"/>
    <m/>
    <m/>
    <m/>
    <m/>
    <m/>
    <n v="7.5"/>
  </r>
  <r>
    <s v="NIKI (КФП &quot;АРСЕНАЛ&quot;) (091)"/>
    <x v="25"/>
    <m/>
    <n v="10"/>
    <n v="2"/>
    <m/>
    <m/>
    <m/>
    <m/>
    <n v="12"/>
  </r>
  <r>
    <s v="strelets (liga1.ru) (1862)"/>
    <x v="7"/>
    <n v="2.5"/>
    <n v="8"/>
    <n v="1"/>
    <m/>
    <m/>
    <m/>
    <m/>
    <n v="11.5"/>
  </r>
  <r>
    <s v="MIF (KFP.RU) (344)"/>
    <x v="31"/>
    <n v="3.5"/>
    <n v="4"/>
    <m/>
    <m/>
    <m/>
    <m/>
    <m/>
    <n v="7.5"/>
  </r>
  <r>
    <s v="Farar (TotalZone.ru) (1628)"/>
    <x v="1"/>
    <m/>
    <n v="4"/>
    <m/>
    <m/>
    <m/>
    <m/>
    <m/>
    <n v="4"/>
  </r>
  <r>
    <s v="rauldimon (ФПЛ &quot;Суперлига&quot;) (1988)"/>
    <x v="16"/>
    <n v="3.5"/>
    <n v="10"/>
    <n v="7"/>
    <n v="1"/>
    <m/>
    <m/>
    <m/>
    <n v="21.5"/>
  </r>
  <r>
    <s v="Борисов Алексей (Северное Сияние) (1656)"/>
    <x v="20"/>
    <m/>
    <n v="7"/>
    <n v="7"/>
    <n v="2"/>
    <m/>
    <m/>
    <m/>
    <n v="16"/>
  </r>
  <r>
    <s v="bukmeker (Kanonir.Com) (1790)"/>
    <x v="17"/>
    <n v="2.5"/>
    <n v="5"/>
    <m/>
    <m/>
    <m/>
    <m/>
    <m/>
    <n v="7.5"/>
  </r>
  <r>
    <s v="А.Левин (АФК-Кемерово) (046)"/>
    <x v="28"/>
    <m/>
    <n v="4"/>
    <m/>
    <m/>
    <m/>
    <m/>
    <m/>
    <n v="4"/>
  </r>
  <r>
    <s v="SERG (Профессионалы прогноза) (439)"/>
    <x v="15"/>
    <m/>
    <n v="11"/>
    <n v="6"/>
    <n v="2"/>
    <m/>
    <m/>
    <m/>
    <n v="19"/>
  </r>
  <r>
    <s v="С.Титов (KFP.RU) (236)"/>
    <x v="31"/>
    <n v="3"/>
    <n v="8"/>
    <n v="7"/>
    <n v="2"/>
    <m/>
    <m/>
    <m/>
    <n v="20"/>
  </r>
  <r>
    <s v="Zakhar (TotalZone.ru) (1883)"/>
    <x v="1"/>
    <m/>
    <n v="2"/>
    <m/>
    <m/>
    <m/>
    <m/>
    <m/>
    <n v="2"/>
  </r>
  <r>
    <s v="Borec (IgroSports) (797)"/>
    <x v="14"/>
    <n v="2.5"/>
    <n v="0"/>
    <m/>
    <m/>
    <m/>
    <m/>
    <m/>
    <n v="2.5"/>
  </r>
  <r>
    <s v="Белов Дмитрий (Северное Сияние) (1215)"/>
    <x v="20"/>
    <m/>
    <n v="8"/>
    <n v="1"/>
    <m/>
    <m/>
    <m/>
    <m/>
    <n v="9"/>
  </r>
  <r>
    <s v="иванович (АФК-Кемерово) (730)"/>
    <x v="28"/>
    <m/>
    <n v="8"/>
    <n v="3"/>
    <m/>
    <m/>
    <m/>
    <m/>
    <n v="11"/>
  </r>
  <r>
    <s v="Обычная я (Kanonir.Com) (1877)"/>
    <x v="17"/>
    <m/>
    <n v="5"/>
    <m/>
    <m/>
    <m/>
    <m/>
    <m/>
    <n v="5"/>
  </r>
  <r>
    <s v="Севас (КЛФП Харьков) (1453)"/>
    <x v="32"/>
    <n v="3.5"/>
    <n v="5"/>
    <m/>
    <m/>
    <m/>
    <m/>
    <m/>
    <n v="8.5"/>
  </r>
  <r>
    <s v="Andrei-Luch (fpk-prognoz.ru) (2178)"/>
    <x v="12"/>
    <n v="1.5"/>
    <n v="11"/>
    <n v="2"/>
    <m/>
    <m/>
    <m/>
    <m/>
    <n v="14.5"/>
  </r>
  <r>
    <s v="BROKER (KFP.RU) (1235)"/>
    <x v="31"/>
    <m/>
    <n v="10"/>
    <n v="8"/>
    <n v="7"/>
    <n v="4"/>
    <m/>
    <m/>
    <n v="29"/>
  </r>
  <r>
    <s v="Alfred61 (Профессионалы прогноза) (1808)"/>
    <x v="15"/>
    <m/>
    <n v="5"/>
    <m/>
    <m/>
    <m/>
    <m/>
    <m/>
    <n v="5"/>
  </r>
  <r>
    <s v="DkDens (TotalZone.ru) (1888)"/>
    <x v="1"/>
    <m/>
    <n v="-3"/>
    <m/>
    <m/>
    <m/>
    <m/>
    <m/>
    <n v="-3"/>
  </r>
  <r>
    <s v="Accrington (Мегаспорт) (429)"/>
    <x v="22"/>
    <m/>
    <n v="10"/>
    <n v="0"/>
    <m/>
    <m/>
    <m/>
    <m/>
    <n v="10"/>
  </r>
  <r>
    <s v="Alex-Zefir (ВФЛ КБК) (1726)"/>
    <x v="24"/>
    <m/>
    <n v="10"/>
    <n v="7"/>
    <n v="7"/>
    <n v="4"/>
    <m/>
    <m/>
    <n v="28"/>
  </r>
  <r>
    <s v="2LOOP (SaSiSa) (564)"/>
    <x v="33"/>
    <n v="2.5"/>
    <n v="4"/>
    <m/>
    <m/>
    <m/>
    <m/>
    <m/>
    <n v="6.5"/>
  </r>
  <r>
    <s v="Igorocker (&quot;ФОРВАРД&quot;) (425)"/>
    <x v="10"/>
    <m/>
    <n v="1"/>
    <m/>
    <m/>
    <m/>
    <m/>
    <m/>
    <n v="1"/>
  </r>
  <r>
    <s v="ANJIGO (Fprognoz.com) (1822)"/>
    <x v="21"/>
    <m/>
    <n v="8"/>
    <n v="7"/>
    <n v="7"/>
    <n v="0"/>
    <m/>
    <m/>
    <n v="22"/>
  </r>
  <r>
    <s v="ГОЛ (ОЛФП) (1659)"/>
    <x v="34"/>
    <n v="2.5"/>
    <n v="7"/>
    <n v="2"/>
    <m/>
    <m/>
    <m/>
    <m/>
    <n v="11.5"/>
  </r>
  <r>
    <s v="RedHunter (RED-ARMY.RU) (1289)"/>
    <x v="5"/>
    <n v="3.5"/>
    <n v="6"/>
    <m/>
    <m/>
    <m/>
    <m/>
    <m/>
    <n v="9.5"/>
  </r>
  <r>
    <s v="AlekseyShalaev (Профессионалы прогноза) (1288)"/>
    <x v="15"/>
    <m/>
    <n v="5"/>
    <m/>
    <m/>
    <m/>
    <m/>
    <m/>
    <n v="5"/>
  </r>
  <r>
    <s v="chon (Мегаспорт) (433)"/>
    <x v="22"/>
    <m/>
    <n v="9"/>
    <n v="7"/>
    <n v="7"/>
    <n v="7"/>
    <n v="3"/>
    <m/>
    <n v="33"/>
  </r>
  <r>
    <s v="Дмитрий К (VOON.RU) (1497)"/>
    <x v="8"/>
    <n v="3.5"/>
    <n v="8"/>
    <n v="2"/>
    <m/>
    <m/>
    <m/>
    <m/>
    <n v="13.5"/>
  </r>
  <r>
    <s v="redwhite (ВФЛ КБК) (1775)"/>
    <x v="24"/>
    <m/>
    <n v="5"/>
    <m/>
    <m/>
    <m/>
    <m/>
    <m/>
    <n v="5"/>
  </r>
  <r>
    <s v="Fear (MyFkip) (754)"/>
    <x v="35"/>
    <n v="3"/>
    <n v="3"/>
    <m/>
    <m/>
    <m/>
    <m/>
    <m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6" dataOnRows="1" applyNumberFormats="0" applyBorderFormats="0" applyFontFormats="0" applyPatternFormats="0" applyAlignmentFormats="0" applyWidthHeightFormats="1" dataCaption="Данные" updatedVersion="3" minRefreshableVersion="3" showMemberPropertyTips="0" useAutoFormatting="1" itemPrintTitles="1" createdVersion="3" indent="0" compact="0" compactData="0" gridDropZones="1">
  <location ref="A3:B41" firstHeaderRow="2" firstDataRow="2" firstDataCol="1"/>
  <pivotFields count="10">
    <pivotField compact="0" outline="0" subtotalTop="0" showAll="0" includeNewItemsInFilter="1"/>
    <pivotField axis="axisRow" compact="0" outline="0" subtotalTop="0" showAll="0" includeNewItemsInFilter="1">
      <items count="37">
        <item x="10"/>
        <item x="2"/>
        <item x="21"/>
        <item x="17"/>
        <item x="31"/>
        <item x="5"/>
        <item x="24"/>
        <item x="18"/>
        <item x="25"/>
        <item x="27"/>
        <item x="28"/>
        <item x="20"/>
        <item x="15"/>
        <item x="30"/>
        <item x="22"/>
        <item x="4"/>
        <item x="26"/>
        <item x="1"/>
        <item x="16"/>
        <item x="0"/>
        <item x="7"/>
        <item x="3"/>
        <item x="29"/>
        <item x="19"/>
        <item x="13"/>
        <item x="9"/>
        <item x="34"/>
        <item x="12"/>
        <item x="14"/>
        <item x="6"/>
        <item x="8"/>
        <item x="11"/>
        <item x="23"/>
        <item x="32"/>
        <item x="33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dataFields count="1">
    <dataField name="Сумма по полю ИТОГО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I14" sqref="I14"/>
    </sheetView>
  </sheetViews>
  <sheetFormatPr defaultRowHeight="12.75"/>
  <cols>
    <col min="1" max="1" width="4.7109375" customWidth="1"/>
    <col min="2" max="2" width="25.140625" customWidth="1"/>
    <col min="5" max="5" width="9.140625" style="22"/>
    <col min="8" max="8" width="9.5703125" customWidth="1"/>
    <col min="11" max="11" width="4.5703125" style="25" customWidth="1"/>
    <col min="14" max="14" width="26.28515625" customWidth="1"/>
  </cols>
  <sheetData>
    <row r="1" spans="1:11" ht="13.5" thickBot="1">
      <c r="A1" s="29" t="s">
        <v>0</v>
      </c>
      <c r="B1" s="30" t="s">
        <v>1</v>
      </c>
      <c r="C1" s="30" t="s">
        <v>174</v>
      </c>
      <c r="D1" s="30" t="s">
        <v>246</v>
      </c>
      <c r="E1" s="30" t="s">
        <v>2</v>
      </c>
      <c r="F1" s="30" t="s">
        <v>445</v>
      </c>
      <c r="G1" s="30" t="s">
        <v>446</v>
      </c>
      <c r="H1" s="31" t="s">
        <v>447</v>
      </c>
      <c r="I1" s="32" t="s">
        <v>448</v>
      </c>
    </row>
    <row r="2" spans="1:11" s="1" customFormat="1" ht="13.5" thickBot="1">
      <c r="A2" s="81">
        <v>1</v>
      </c>
      <c r="B2" s="82" t="s">
        <v>107</v>
      </c>
      <c r="C2" s="79">
        <v>14.667</v>
      </c>
      <c r="D2" s="79">
        <v>22.832999999999998</v>
      </c>
      <c r="E2" s="83">
        <v>6</v>
      </c>
      <c r="F2" s="84">
        <f>VLOOKUP(B2,свод!$A$5:$B$40,2,0)</f>
        <v>34.5</v>
      </c>
      <c r="G2" s="79">
        <f>ROUND(F2/E2,3)</f>
        <v>5.75</v>
      </c>
      <c r="H2" s="79">
        <f>C2+D2+G2</f>
        <v>43.25</v>
      </c>
      <c r="I2" s="85">
        <v>4</v>
      </c>
      <c r="K2" s="24"/>
    </row>
    <row r="3" spans="1:11" s="1" customFormat="1" ht="13.5" thickBot="1">
      <c r="A3" s="26">
        <v>2</v>
      </c>
      <c r="B3" s="27" t="s">
        <v>10</v>
      </c>
      <c r="C3" s="28">
        <v>7.5</v>
      </c>
      <c r="D3" s="28">
        <v>16.75</v>
      </c>
      <c r="E3" s="33">
        <v>3</v>
      </c>
      <c r="F3" s="34">
        <f>VLOOKUP(B3,свод!$A$5:$B$40,2,0)</f>
        <v>56.5</v>
      </c>
      <c r="G3" s="28">
        <f>ROUND(F3/E3,3)</f>
        <v>18.832999999999998</v>
      </c>
      <c r="H3" s="37">
        <f>C3+D3+G3</f>
        <v>43.082999999999998</v>
      </c>
      <c r="I3" s="38">
        <v>5</v>
      </c>
      <c r="K3" s="24"/>
    </row>
    <row r="4" spans="1:11" s="1" customFormat="1" ht="13.5" thickBot="1">
      <c r="A4" s="26">
        <v>3</v>
      </c>
      <c r="B4" s="27" t="s">
        <v>105</v>
      </c>
      <c r="C4" s="28">
        <v>11</v>
      </c>
      <c r="D4" s="28">
        <v>8</v>
      </c>
      <c r="E4" s="33">
        <v>4</v>
      </c>
      <c r="F4" s="65">
        <f>VLOOKUP(B4,свод!$A$5:$B$40,2,0)</f>
        <v>92</v>
      </c>
      <c r="G4" s="28">
        <f>ROUND(F4/E4,3)</f>
        <v>23</v>
      </c>
      <c r="H4" s="37">
        <f>C4+D4+G4</f>
        <v>42</v>
      </c>
      <c r="I4" s="38">
        <v>6</v>
      </c>
      <c r="J4"/>
      <c r="K4" s="24"/>
    </row>
    <row r="5" spans="1:11" ht="13.5" thickBot="1">
      <c r="A5" s="16">
        <v>4</v>
      </c>
      <c r="B5" s="17" t="s">
        <v>9</v>
      </c>
      <c r="C5" s="18">
        <v>13.75</v>
      </c>
      <c r="D5" s="18">
        <v>12.75</v>
      </c>
      <c r="E5" s="35">
        <v>4</v>
      </c>
      <c r="F5" s="36">
        <f>VLOOKUP(B5,свод!$A$5:$B$40,2,0)</f>
        <v>61</v>
      </c>
      <c r="G5" s="18">
        <f>ROUND(F5/E5,3)</f>
        <v>15.25</v>
      </c>
      <c r="H5" s="41">
        <f>C5+D5+G5</f>
        <v>41.75</v>
      </c>
      <c r="I5" s="39">
        <v>4</v>
      </c>
      <c r="J5" s="1"/>
      <c r="K5" s="24"/>
    </row>
    <row r="6" spans="1:11" ht="13.5" thickBot="1">
      <c r="A6" s="16">
        <v>5</v>
      </c>
      <c r="B6" s="17" t="s">
        <v>106</v>
      </c>
      <c r="C6" s="18">
        <v>15.833</v>
      </c>
      <c r="D6" s="18">
        <v>18.75</v>
      </c>
      <c r="E6" s="35">
        <v>5</v>
      </c>
      <c r="F6" s="36">
        <f>VLOOKUP(B6,свод!$A$5:$B$40,2,0)</f>
        <v>33</v>
      </c>
      <c r="G6" s="18">
        <f>ROUND(F6/E6,3)</f>
        <v>6.6</v>
      </c>
      <c r="H6" s="41">
        <f>C6+D6+G6</f>
        <v>41.183</v>
      </c>
      <c r="I6" s="39">
        <v>4</v>
      </c>
      <c r="K6" s="24"/>
    </row>
    <row r="7" spans="1:11" ht="13.5" thickBot="1">
      <c r="A7" s="16">
        <v>6</v>
      </c>
      <c r="B7" s="17" t="s">
        <v>182</v>
      </c>
      <c r="C7" s="19">
        <v>7.5</v>
      </c>
      <c r="D7" s="19">
        <v>13</v>
      </c>
      <c r="E7" s="35">
        <v>2</v>
      </c>
      <c r="F7" s="36">
        <f>VLOOKUP(B7,свод!$A$5:$B$40,2,0)</f>
        <v>30</v>
      </c>
      <c r="G7" s="18">
        <f>ROUND(F7/E7,3)</f>
        <v>15</v>
      </c>
      <c r="H7" s="41">
        <f>C7+D7+G7</f>
        <v>35.5</v>
      </c>
      <c r="I7" s="39">
        <v>4</v>
      </c>
      <c r="K7" s="24"/>
    </row>
    <row r="8" spans="1:11" ht="13.5" thickBot="1">
      <c r="A8" s="16">
        <v>7</v>
      </c>
      <c r="B8" s="17" t="s">
        <v>6</v>
      </c>
      <c r="C8" s="18">
        <v>9.3000000000000007</v>
      </c>
      <c r="D8" s="18">
        <v>14.875</v>
      </c>
      <c r="E8" s="35">
        <v>5</v>
      </c>
      <c r="F8" s="36">
        <f>VLOOKUP(B8,свод!$A$5:$B$40,2,0)</f>
        <v>56.5</v>
      </c>
      <c r="G8" s="18">
        <f>ROUND(F8/E8,3)</f>
        <v>11.3</v>
      </c>
      <c r="H8" s="41">
        <f>C8+D8+G8</f>
        <v>35.475000000000001</v>
      </c>
      <c r="I8" s="39">
        <v>4</v>
      </c>
      <c r="K8" s="24"/>
    </row>
    <row r="9" spans="1:11" ht="13.5" thickBot="1">
      <c r="A9" s="16">
        <v>8</v>
      </c>
      <c r="B9" s="17" t="s">
        <v>7</v>
      </c>
      <c r="C9" s="18">
        <v>12.167</v>
      </c>
      <c r="D9" s="18">
        <v>16.75</v>
      </c>
      <c r="E9" s="35">
        <v>4</v>
      </c>
      <c r="F9" s="36">
        <f>VLOOKUP(B9,свод!$A$5:$B$40,2,0)</f>
        <v>25</v>
      </c>
      <c r="G9" s="18">
        <f>ROUND(F9/E9,3)</f>
        <v>6.25</v>
      </c>
      <c r="H9" s="41">
        <f>C9+D9+G9</f>
        <v>35.167000000000002</v>
      </c>
      <c r="I9" s="39">
        <v>4</v>
      </c>
      <c r="K9" s="24"/>
    </row>
    <row r="10" spans="1:11" s="1" customFormat="1" ht="13.5" thickBot="1">
      <c r="A10" s="66">
        <v>9</v>
      </c>
      <c r="B10" s="67" t="s">
        <v>11</v>
      </c>
      <c r="C10" s="68">
        <v>9.1999999999999993</v>
      </c>
      <c r="D10" s="68">
        <v>8.1669999999999998</v>
      </c>
      <c r="E10" s="69">
        <v>3</v>
      </c>
      <c r="F10" s="70">
        <f>VLOOKUP(B10,свод!$A$5:$B$40,2,0)</f>
        <v>49</v>
      </c>
      <c r="G10" s="68">
        <f>ROUND(F10/E10,3)</f>
        <v>16.332999999999998</v>
      </c>
      <c r="H10" s="71">
        <f>C10+D10+G10</f>
        <v>33.699999999999996</v>
      </c>
      <c r="I10" s="72">
        <v>3</v>
      </c>
      <c r="K10" s="24"/>
    </row>
    <row r="11" spans="1:11" s="1" customFormat="1" ht="13.5" thickBot="1">
      <c r="A11" s="66">
        <v>10</v>
      </c>
      <c r="B11" s="67" t="s">
        <v>57</v>
      </c>
      <c r="C11" s="68">
        <v>13.25</v>
      </c>
      <c r="D11" s="68">
        <v>8.5</v>
      </c>
      <c r="E11" s="69">
        <v>3</v>
      </c>
      <c r="F11" s="70">
        <f>VLOOKUP(B11,свод!$A$5:$B$40,2,0)</f>
        <v>34</v>
      </c>
      <c r="G11" s="68">
        <f>ROUND(F11/E11,3)</f>
        <v>11.333</v>
      </c>
      <c r="H11" s="71">
        <f>C11+D11+G11</f>
        <v>33.082999999999998</v>
      </c>
      <c r="I11" s="72">
        <v>3</v>
      </c>
      <c r="K11" s="24"/>
    </row>
    <row r="12" spans="1:11" s="1" customFormat="1" ht="13.5" thickBot="1">
      <c r="A12" s="66">
        <v>11</v>
      </c>
      <c r="B12" s="67" t="s">
        <v>141</v>
      </c>
      <c r="C12" s="68">
        <v>10</v>
      </c>
      <c r="D12" s="68">
        <v>9.6669999999999998</v>
      </c>
      <c r="E12" s="69">
        <v>4</v>
      </c>
      <c r="F12" s="70">
        <f>VLOOKUP(B12,свод!$A$5:$B$40,2,0)</f>
        <v>50.5</v>
      </c>
      <c r="G12" s="68">
        <f>ROUND(F12/E12,3)</f>
        <v>12.625</v>
      </c>
      <c r="H12" s="71">
        <f>C12+D12+G12</f>
        <v>32.292000000000002</v>
      </c>
      <c r="I12" s="72">
        <v>3</v>
      </c>
      <c r="K12" s="24"/>
    </row>
    <row r="13" spans="1:11" s="1" customFormat="1" ht="13.5" thickBot="1">
      <c r="A13" s="66">
        <v>12</v>
      </c>
      <c r="B13" s="67" t="s">
        <v>139</v>
      </c>
      <c r="C13" s="68">
        <v>11.75</v>
      </c>
      <c r="D13" s="68">
        <v>8</v>
      </c>
      <c r="E13" s="69">
        <v>3</v>
      </c>
      <c r="F13" s="70">
        <f>VLOOKUP(B13,свод!$A$5:$B$40,2,0)</f>
        <v>29</v>
      </c>
      <c r="G13" s="68">
        <f>ROUND(F13/E13,3)</f>
        <v>9.6669999999999998</v>
      </c>
      <c r="H13" s="71">
        <f>C13+D13+G13</f>
        <v>29.417000000000002</v>
      </c>
      <c r="I13" s="72">
        <v>3</v>
      </c>
      <c r="K13" s="24"/>
    </row>
    <row r="14" spans="1:11" s="1" customFormat="1" ht="13.5" thickBot="1">
      <c r="A14" s="74">
        <v>13</v>
      </c>
      <c r="B14" s="73" t="s">
        <v>160</v>
      </c>
      <c r="C14" s="75">
        <v>20.75</v>
      </c>
      <c r="D14" s="75">
        <v>5.6669999999999998</v>
      </c>
      <c r="E14" s="76">
        <v>4</v>
      </c>
      <c r="F14" s="77">
        <f>VLOOKUP(B14,свод!$A$5:$B$40,2,0)</f>
        <v>3</v>
      </c>
      <c r="G14" s="78">
        <f>ROUND(F14/E14,3)</f>
        <v>0.75</v>
      </c>
      <c r="H14" s="79">
        <f>C14+D14+G14</f>
        <v>27.167000000000002</v>
      </c>
      <c r="I14" s="80">
        <v>2</v>
      </c>
      <c r="K14" s="24"/>
    </row>
    <row r="15" spans="1:11" s="1" customFormat="1" ht="13.5" thickBot="1">
      <c r="A15" s="66">
        <v>14</v>
      </c>
      <c r="B15" s="67" t="s">
        <v>4</v>
      </c>
      <c r="C15" s="68">
        <v>5.8330000000000002</v>
      </c>
      <c r="D15" s="68">
        <v>12.333</v>
      </c>
      <c r="E15" s="69">
        <v>3</v>
      </c>
      <c r="F15" s="70">
        <f>VLOOKUP(B15,свод!$A$5:$B$40,2,0)</f>
        <v>22</v>
      </c>
      <c r="G15" s="68">
        <f>ROUND(F15/E15,3)</f>
        <v>7.3330000000000002</v>
      </c>
      <c r="H15" s="71">
        <f>C15+D15+G15</f>
        <v>25.499000000000002</v>
      </c>
      <c r="I15" s="72">
        <v>3</v>
      </c>
      <c r="K15" s="24"/>
    </row>
    <row r="16" spans="1:11" s="1" customFormat="1" ht="13.5" thickBot="1">
      <c r="A16" s="66">
        <v>15</v>
      </c>
      <c r="B16" s="67" t="s">
        <v>8</v>
      </c>
      <c r="C16" s="68">
        <v>9.6669999999999998</v>
      </c>
      <c r="D16" s="68">
        <v>10.833</v>
      </c>
      <c r="E16" s="69">
        <v>3</v>
      </c>
      <c r="F16" s="70">
        <f>VLOOKUP(B16,свод!$A$5:$B$40,2,0)</f>
        <v>13.5</v>
      </c>
      <c r="G16" s="68">
        <f>ROUND(F16/E16,3)</f>
        <v>4.5</v>
      </c>
      <c r="H16" s="71">
        <f>C16+D16+G16</f>
        <v>25</v>
      </c>
      <c r="I16" s="72">
        <v>3</v>
      </c>
      <c r="K16" s="24"/>
    </row>
    <row r="17" spans="1:11" s="1" customFormat="1" ht="13.5" thickBot="1">
      <c r="A17" s="66">
        <v>16</v>
      </c>
      <c r="B17" s="67" t="s">
        <v>140</v>
      </c>
      <c r="C17" s="68">
        <v>23.25</v>
      </c>
      <c r="D17" s="68"/>
      <c r="E17" s="69"/>
      <c r="F17" s="70"/>
      <c r="G17" s="68"/>
      <c r="H17" s="71">
        <f>C17+D17+G17</f>
        <v>23.25</v>
      </c>
      <c r="I17" s="72">
        <v>3</v>
      </c>
      <c r="K17" s="24"/>
    </row>
    <row r="18" spans="1:11" ht="13.5" thickBot="1">
      <c r="A18" s="74">
        <v>17</v>
      </c>
      <c r="B18" s="73" t="s">
        <v>163</v>
      </c>
      <c r="C18" s="75">
        <v>8.25</v>
      </c>
      <c r="D18" s="75">
        <v>12.5</v>
      </c>
      <c r="E18" s="76">
        <v>2</v>
      </c>
      <c r="F18" s="77">
        <f>VLOOKUP(B18,свод!$A$5:$B$40,2,0)</f>
        <v>3</v>
      </c>
      <c r="G18" s="78">
        <f>ROUND(F18/E18,3)</f>
        <v>1.5</v>
      </c>
      <c r="H18" s="79">
        <f>C18+D18+G18</f>
        <v>22.25</v>
      </c>
      <c r="I18" s="80">
        <v>1</v>
      </c>
      <c r="K18" s="24"/>
    </row>
    <row r="19" spans="1:11" ht="13.5" thickBot="1">
      <c r="A19" s="16">
        <v>18</v>
      </c>
      <c r="B19" s="17" t="s">
        <v>143</v>
      </c>
      <c r="C19" s="18">
        <v>5.6669999999999998</v>
      </c>
      <c r="D19" s="18">
        <v>10.75</v>
      </c>
      <c r="E19" s="35">
        <v>2</v>
      </c>
      <c r="F19" s="36">
        <f>VLOOKUP(B19,свод!$A$5:$B$40,2,0)</f>
        <v>10.5</v>
      </c>
      <c r="G19" s="18">
        <f>ROUND(F19/E19,3)</f>
        <v>5.25</v>
      </c>
      <c r="H19" s="41">
        <f>C19+D19+G19</f>
        <v>21.667000000000002</v>
      </c>
      <c r="I19" s="39">
        <v>2</v>
      </c>
      <c r="K19" s="24"/>
    </row>
    <row r="20" spans="1:11" ht="13.5" thickBot="1">
      <c r="A20" s="16">
        <v>19</v>
      </c>
      <c r="B20" s="57" t="s">
        <v>181</v>
      </c>
      <c r="C20" s="19">
        <v>1</v>
      </c>
      <c r="D20" s="19">
        <v>7</v>
      </c>
      <c r="E20" s="35">
        <v>2</v>
      </c>
      <c r="F20" s="36">
        <f>VLOOKUP(B20,свод!$A$5:$B$40,2,0)</f>
        <v>22.5</v>
      </c>
      <c r="G20" s="18">
        <f>ROUND(F20/E20,3)</f>
        <v>11.25</v>
      </c>
      <c r="H20" s="41">
        <f>C20+D20+G20</f>
        <v>19.25</v>
      </c>
      <c r="I20" s="39">
        <v>2</v>
      </c>
      <c r="K20" s="24"/>
    </row>
    <row r="21" spans="1:11" ht="13.5" thickBot="1">
      <c r="A21" s="16">
        <v>20</v>
      </c>
      <c r="B21" s="17" t="s">
        <v>183</v>
      </c>
      <c r="C21" s="19">
        <v>7.5</v>
      </c>
      <c r="D21" s="19">
        <v>1</v>
      </c>
      <c r="E21" s="35">
        <v>2</v>
      </c>
      <c r="F21" s="36">
        <f>VLOOKUP(B21,свод!$A$5:$B$40,2,0)</f>
        <v>19</v>
      </c>
      <c r="G21" s="18">
        <f>ROUND(F21/E21,3)</f>
        <v>9.5</v>
      </c>
      <c r="H21" s="41">
        <f>C21+D21+G21</f>
        <v>18</v>
      </c>
      <c r="I21" s="39">
        <v>2</v>
      </c>
      <c r="K21" s="24"/>
    </row>
    <row r="22" spans="1:11" ht="13.5" thickBot="1">
      <c r="A22" s="16">
        <v>21</v>
      </c>
      <c r="B22" s="17" t="s">
        <v>244</v>
      </c>
      <c r="C22" s="19"/>
      <c r="D22" s="19">
        <v>12.5</v>
      </c>
      <c r="E22" s="35">
        <v>3</v>
      </c>
      <c r="F22" s="36">
        <f>VLOOKUP(B22,свод!$A$5:$B$40,2,0)</f>
        <v>16</v>
      </c>
      <c r="G22" s="18">
        <f>ROUND(F22/E22,3)</f>
        <v>5.3330000000000002</v>
      </c>
      <c r="H22" s="41">
        <f>C22+D22+G22</f>
        <v>17.832999999999998</v>
      </c>
      <c r="I22" s="39">
        <v>2</v>
      </c>
      <c r="K22" s="24"/>
    </row>
    <row r="23" spans="1:11" ht="13.5" thickBot="1">
      <c r="A23" s="16">
        <v>22</v>
      </c>
      <c r="B23" s="17" t="s">
        <v>13</v>
      </c>
      <c r="C23" s="18">
        <v>9.375</v>
      </c>
      <c r="D23" s="18">
        <v>5.8</v>
      </c>
      <c r="E23" s="35">
        <v>2</v>
      </c>
      <c r="F23" s="36">
        <f>VLOOKUP(B23,свод!$A$5:$B$40,2,0)</f>
        <v>3</v>
      </c>
      <c r="G23" s="18">
        <f>ROUND(F23/E23,3)</f>
        <v>1.5</v>
      </c>
      <c r="H23" s="41">
        <f>C23+D23+G23</f>
        <v>16.675000000000001</v>
      </c>
      <c r="I23" s="39">
        <v>2</v>
      </c>
      <c r="K23" s="24"/>
    </row>
    <row r="24" spans="1:11" ht="13.5" thickBot="1">
      <c r="A24" s="16">
        <v>23</v>
      </c>
      <c r="B24" s="17" t="s">
        <v>12</v>
      </c>
      <c r="C24" s="18">
        <v>9.5</v>
      </c>
      <c r="D24" s="18"/>
      <c r="E24" s="35">
        <v>2</v>
      </c>
      <c r="F24" s="36">
        <f>VLOOKUP(B24,свод!$A$5:$B$40,2,0)</f>
        <v>13.5</v>
      </c>
      <c r="G24" s="18">
        <f>ROUND(F24/E24,3)</f>
        <v>6.75</v>
      </c>
      <c r="H24" s="41">
        <f>C24+D24+G24</f>
        <v>16.25</v>
      </c>
      <c r="I24" s="39">
        <v>2</v>
      </c>
      <c r="K24" s="24"/>
    </row>
    <row r="25" spans="1:11" ht="13.5" thickBot="1">
      <c r="A25" s="16">
        <v>24</v>
      </c>
      <c r="B25" s="17" t="s">
        <v>109</v>
      </c>
      <c r="C25" s="18">
        <v>9.25</v>
      </c>
      <c r="D25" s="18">
        <v>-2</v>
      </c>
      <c r="E25" s="35">
        <v>1</v>
      </c>
      <c r="F25" s="36">
        <f>VLOOKUP(B25,свод!$A$5:$B$40,2,0)</f>
        <v>8.5</v>
      </c>
      <c r="G25" s="18">
        <f>ROUND(F25/E25,3)</f>
        <v>8.5</v>
      </c>
      <c r="H25" s="41">
        <f>C25+D25+G25</f>
        <v>15.75</v>
      </c>
      <c r="I25" s="39">
        <v>2</v>
      </c>
      <c r="K25" s="24"/>
    </row>
    <row r="26" spans="1:11" ht="13.5" thickBot="1">
      <c r="A26" s="16">
        <v>25</v>
      </c>
      <c r="B26" s="17" t="s">
        <v>162</v>
      </c>
      <c r="C26" s="19">
        <v>3</v>
      </c>
      <c r="D26" s="19">
        <v>0.75</v>
      </c>
      <c r="E26" s="35">
        <v>2</v>
      </c>
      <c r="F26" s="36">
        <f>VLOOKUP(B26,свод!$A$5:$B$40,2,0)</f>
        <v>21.5</v>
      </c>
      <c r="G26" s="18">
        <f>ROUND(F26/E26,3)</f>
        <v>10.75</v>
      </c>
      <c r="H26" s="41">
        <f>C26+D26+G26</f>
        <v>14.5</v>
      </c>
      <c r="I26" s="39">
        <v>2</v>
      </c>
      <c r="K26" s="24"/>
    </row>
    <row r="27" spans="1:11" ht="13.5" thickBot="1">
      <c r="A27" s="16">
        <v>26</v>
      </c>
      <c r="B27" s="57" t="s">
        <v>245</v>
      </c>
      <c r="C27" s="19"/>
      <c r="D27" s="19">
        <v>12.5</v>
      </c>
      <c r="E27" s="35">
        <v>2</v>
      </c>
      <c r="F27" s="36">
        <f>VLOOKUP(B27,свод!$A$5:$B$40,2,0)</f>
        <v>2.5</v>
      </c>
      <c r="G27" s="18">
        <f>ROUND(F27/E27,3)</f>
        <v>1.25</v>
      </c>
      <c r="H27" s="41">
        <f>C27+D27+G27</f>
        <v>13.75</v>
      </c>
      <c r="I27" s="39">
        <v>2</v>
      </c>
      <c r="K27" s="24"/>
    </row>
    <row r="28" spans="1:11" ht="13.5" thickBot="1">
      <c r="A28" s="16">
        <v>27</v>
      </c>
      <c r="B28" s="17" t="s">
        <v>165</v>
      </c>
      <c r="C28" s="19">
        <v>7.25</v>
      </c>
      <c r="D28" s="19">
        <v>4.25</v>
      </c>
      <c r="E28" s="35">
        <v>2</v>
      </c>
      <c r="F28" s="36">
        <f>VLOOKUP(B28,свод!$A$5:$B$40,2,0)</f>
        <v>1.5</v>
      </c>
      <c r="G28" s="18">
        <f>ROUND(F28/E28,3)</f>
        <v>0.75</v>
      </c>
      <c r="H28" s="41">
        <f>C28+D28+G28</f>
        <v>12.25</v>
      </c>
      <c r="I28" s="39">
        <v>2</v>
      </c>
      <c r="K28" s="24"/>
    </row>
    <row r="29" spans="1:11" ht="13.5" thickBot="1">
      <c r="A29" s="16">
        <v>28</v>
      </c>
      <c r="B29" s="17" t="s">
        <v>184</v>
      </c>
      <c r="C29" s="19">
        <v>6.5</v>
      </c>
      <c r="D29" s="19">
        <v>2.75</v>
      </c>
      <c r="E29" s="35">
        <v>2</v>
      </c>
      <c r="F29" s="36">
        <f>VLOOKUP(B29,свод!$A$5:$B$40,2,0)</f>
        <v>5.5</v>
      </c>
      <c r="G29" s="18">
        <f>ROUND(F29/E29,3)</f>
        <v>2.75</v>
      </c>
      <c r="H29" s="41">
        <f>C29+D29+G29</f>
        <v>12</v>
      </c>
      <c r="I29" s="39">
        <v>2</v>
      </c>
      <c r="K29" s="24"/>
    </row>
    <row r="30" spans="1:11" ht="13.5" thickBot="1">
      <c r="A30" s="16">
        <v>29</v>
      </c>
      <c r="B30" s="17" t="s">
        <v>243</v>
      </c>
      <c r="C30" s="18">
        <v>1</v>
      </c>
      <c r="D30" s="18">
        <v>-2</v>
      </c>
      <c r="E30" s="35">
        <v>1</v>
      </c>
      <c r="F30" s="36">
        <f>VLOOKUP(B30,свод!$A$5:$B$40,2,0)</f>
        <v>11.5</v>
      </c>
      <c r="G30" s="18">
        <f>ROUND(F30/E30,3)</f>
        <v>11.5</v>
      </c>
      <c r="H30" s="41">
        <f>C30+D30+G30</f>
        <v>10.5</v>
      </c>
      <c r="I30" s="39">
        <v>2</v>
      </c>
      <c r="K30" s="24"/>
    </row>
    <row r="31" spans="1:11" ht="13.5" thickBot="1">
      <c r="A31" s="16">
        <v>30</v>
      </c>
      <c r="B31" s="17" t="s">
        <v>159</v>
      </c>
      <c r="C31" s="18">
        <v>8.25</v>
      </c>
      <c r="D31" s="18">
        <v>1.5</v>
      </c>
      <c r="E31" s="35"/>
      <c r="F31" s="36"/>
      <c r="G31" s="18"/>
      <c r="H31" s="41">
        <f>C31+D31+G31</f>
        <v>9.75</v>
      </c>
      <c r="I31" s="39">
        <v>2</v>
      </c>
      <c r="K31" s="24"/>
    </row>
    <row r="32" spans="1:11" ht="13.5" thickBot="1">
      <c r="A32" s="16">
        <v>31</v>
      </c>
      <c r="B32" s="17" t="s">
        <v>393</v>
      </c>
      <c r="C32" s="19"/>
      <c r="D32" s="19"/>
      <c r="E32" s="35">
        <v>1</v>
      </c>
      <c r="F32" s="36">
        <f>VLOOKUP(B32,свод!$A$5:$B$40,2,0)</f>
        <v>8.5</v>
      </c>
      <c r="G32" s="18">
        <f>ROUND(F32/E32,3)</f>
        <v>8.5</v>
      </c>
      <c r="H32" s="41">
        <f>C32+D32+G32</f>
        <v>8.5</v>
      </c>
      <c r="I32" s="39">
        <v>2</v>
      </c>
      <c r="K32" s="24"/>
    </row>
    <row r="33" spans="1:11" ht="13.5" thickBot="1">
      <c r="A33" s="16">
        <v>32</v>
      </c>
      <c r="B33" s="17" t="s">
        <v>108</v>
      </c>
      <c r="C33" s="18">
        <v>7.1669999999999998</v>
      </c>
      <c r="D33" s="18"/>
      <c r="E33" s="35"/>
      <c r="F33" s="36"/>
      <c r="G33" s="18"/>
      <c r="H33" s="41">
        <f>C33+D33+G33</f>
        <v>7.1669999999999998</v>
      </c>
      <c r="I33" s="39">
        <v>2</v>
      </c>
      <c r="K33" s="24"/>
    </row>
    <row r="34" spans="1:11" ht="13.5" thickBot="1">
      <c r="A34" s="16">
        <v>33</v>
      </c>
      <c r="B34" s="17" t="s">
        <v>5</v>
      </c>
      <c r="C34" s="18">
        <v>0.5</v>
      </c>
      <c r="D34" s="18">
        <v>6</v>
      </c>
      <c r="E34" s="35">
        <v>2</v>
      </c>
      <c r="F34" s="36">
        <f>VLOOKUP(B34,свод!$A$5:$B$40,2,0)</f>
        <v>1</v>
      </c>
      <c r="G34" s="18">
        <f>ROUND(F34/E34,3)</f>
        <v>0.5</v>
      </c>
      <c r="H34" s="41">
        <f>C34+D34+G34</f>
        <v>7</v>
      </c>
      <c r="I34" s="39">
        <v>2</v>
      </c>
      <c r="K34" s="24"/>
    </row>
    <row r="35" spans="1:11" s="1" customFormat="1" ht="13.5" thickBot="1">
      <c r="A35" s="16">
        <v>34</v>
      </c>
      <c r="B35" s="17" t="s">
        <v>3</v>
      </c>
      <c r="C35" s="18"/>
      <c r="D35" s="18">
        <v>7</v>
      </c>
      <c r="E35" s="35"/>
      <c r="F35" s="36"/>
      <c r="G35" s="18"/>
      <c r="H35" s="41">
        <f>C35+D35+G35</f>
        <v>7</v>
      </c>
      <c r="I35" s="39">
        <v>2</v>
      </c>
      <c r="K35" s="24"/>
    </row>
    <row r="36" spans="1:11" s="1" customFormat="1" ht="13.5" thickBot="1">
      <c r="A36" s="16">
        <v>35</v>
      </c>
      <c r="B36" s="42" t="s">
        <v>164</v>
      </c>
      <c r="C36" s="19">
        <v>0.75</v>
      </c>
      <c r="D36" s="19">
        <v>0.25</v>
      </c>
      <c r="E36" s="43">
        <v>2</v>
      </c>
      <c r="F36" s="36">
        <f>VLOOKUP(B36,свод!$A$5:$B$40,2,0)</f>
        <v>12</v>
      </c>
      <c r="G36" s="18">
        <f>ROUND(F36/E36,3)</f>
        <v>6</v>
      </c>
      <c r="H36" s="41">
        <f>C36+D36+G36</f>
        <v>7</v>
      </c>
      <c r="I36" s="39">
        <v>2</v>
      </c>
      <c r="K36" s="24"/>
    </row>
    <row r="37" spans="1:11" s="1" customFormat="1" ht="13.5" thickBot="1">
      <c r="A37" s="16">
        <v>36</v>
      </c>
      <c r="B37" s="59" t="s">
        <v>394</v>
      </c>
      <c r="C37" s="19"/>
      <c r="D37" s="19"/>
      <c r="E37" s="43">
        <v>1</v>
      </c>
      <c r="F37" s="36">
        <f>VLOOKUP(B37,свод!$A$5:$B$40,2,0)</f>
        <v>6.5</v>
      </c>
      <c r="G37" s="18">
        <f>ROUND(F37/E37,3)</f>
        <v>6.5</v>
      </c>
      <c r="H37" s="41">
        <f>C37+D37+G37</f>
        <v>6.5</v>
      </c>
      <c r="I37" s="39">
        <v>2</v>
      </c>
      <c r="K37" s="24"/>
    </row>
    <row r="38" spans="1:11" s="1" customFormat="1" ht="13.5" thickBot="1">
      <c r="A38" s="16">
        <v>37</v>
      </c>
      <c r="B38" s="59" t="s">
        <v>395</v>
      </c>
      <c r="C38" s="18"/>
      <c r="D38" s="18"/>
      <c r="E38" s="43">
        <v>1</v>
      </c>
      <c r="F38" s="36">
        <f>VLOOKUP(B38,свод!$A$5:$B$40,2,0)</f>
        <v>6</v>
      </c>
      <c r="G38" s="19">
        <f>ROUND(F38/E38,3)</f>
        <v>6</v>
      </c>
      <c r="H38" s="41">
        <f>C38+D38+G38</f>
        <v>6</v>
      </c>
      <c r="I38" s="39">
        <v>2</v>
      </c>
      <c r="K38" s="24"/>
    </row>
    <row r="39" spans="1:11" s="1" customFormat="1" ht="13.5" thickBot="1">
      <c r="A39" s="16">
        <v>38</v>
      </c>
      <c r="B39" s="59" t="s">
        <v>161</v>
      </c>
      <c r="C39" s="19">
        <v>1.25</v>
      </c>
      <c r="D39" s="19">
        <v>1.5</v>
      </c>
      <c r="E39" s="43"/>
      <c r="F39" s="36"/>
      <c r="G39" s="18"/>
      <c r="H39" s="41">
        <f>C39+D39+G39</f>
        <v>2.75</v>
      </c>
      <c r="I39" s="39">
        <v>2</v>
      </c>
      <c r="K39" s="24"/>
    </row>
    <row r="40" spans="1:11" s="1" customFormat="1" ht="13.5" thickBot="1">
      <c r="A40" s="16">
        <v>39</v>
      </c>
      <c r="B40" s="59" t="s">
        <v>280</v>
      </c>
      <c r="C40" s="19"/>
      <c r="D40" s="19"/>
      <c r="E40" s="43">
        <v>1</v>
      </c>
      <c r="F40" s="36">
        <f>VLOOKUP(B40,свод!$A$5:$B$40,2,0)</f>
        <v>1.5</v>
      </c>
      <c r="G40" s="18">
        <f>ROUND(F40/E40,3)</f>
        <v>1.5</v>
      </c>
      <c r="H40" s="41">
        <f>C40+D40+G40</f>
        <v>1.5</v>
      </c>
      <c r="I40" s="39">
        <v>2</v>
      </c>
      <c r="K40" s="24"/>
    </row>
    <row r="41" spans="1:11" s="1" customFormat="1" ht="13.5" thickBot="1">
      <c r="A41" s="16">
        <v>40</v>
      </c>
      <c r="B41" s="44" t="s">
        <v>279</v>
      </c>
      <c r="C41" s="18"/>
      <c r="D41" s="18"/>
      <c r="E41" s="43">
        <v>1</v>
      </c>
      <c r="F41" s="36">
        <f>VLOOKUP(B41,свод!$A$5:$B$40,2,0)</f>
        <v>1</v>
      </c>
      <c r="G41" s="18">
        <f>ROUND(F41/E41,3)</f>
        <v>1</v>
      </c>
      <c r="H41" s="41">
        <f>C41+D41+G41</f>
        <v>1</v>
      </c>
      <c r="I41" s="39">
        <v>2</v>
      </c>
      <c r="K41" s="24"/>
    </row>
    <row r="42" spans="1:11" s="1" customFormat="1" ht="13.5" thickBot="1">
      <c r="A42" s="16">
        <v>41</v>
      </c>
      <c r="B42" s="42" t="s">
        <v>281</v>
      </c>
      <c r="C42" s="19"/>
      <c r="D42" s="19"/>
      <c r="E42" s="43">
        <v>1</v>
      </c>
      <c r="F42" s="36">
        <f>VLOOKUP(B42,свод!$A$5:$B$40,2,0)</f>
        <v>1</v>
      </c>
      <c r="G42" s="18">
        <f>ROUND(F42/E42,3)</f>
        <v>1</v>
      </c>
      <c r="H42" s="41">
        <f>C42+D42+G42</f>
        <v>1</v>
      </c>
      <c r="I42" s="39">
        <v>2</v>
      </c>
      <c r="K42" s="24"/>
    </row>
    <row r="43" spans="1:11" s="1" customFormat="1" ht="13.5" thickBot="1">
      <c r="A43" s="16">
        <v>42</v>
      </c>
      <c r="B43" s="42" t="s">
        <v>104</v>
      </c>
      <c r="C43" s="18">
        <v>1</v>
      </c>
      <c r="D43" s="18"/>
      <c r="E43" s="43"/>
      <c r="F43" s="36"/>
      <c r="G43" s="18"/>
      <c r="H43" s="41">
        <f>C43+D43+G43</f>
        <v>1</v>
      </c>
      <c r="I43" s="39">
        <v>2</v>
      </c>
      <c r="K43" s="24"/>
    </row>
    <row r="44" spans="1:11" s="1" customFormat="1">
      <c r="A44" s="16">
        <v>43</v>
      </c>
      <c r="B44" s="42" t="s">
        <v>180</v>
      </c>
      <c r="C44" s="19">
        <v>0.5</v>
      </c>
      <c r="D44" s="19"/>
      <c r="E44" s="43"/>
      <c r="F44" s="36"/>
      <c r="G44" s="18"/>
      <c r="H44" s="41">
        <f>C44+D44+G44</f>
        <v>0.5</v>
      </c>
      <c r="I44" s="39">
        <v>2</v>
      </c>
      <c r="K44" s="24"/>
    </row>
    <row r="45" spans="1:11">
      <c r="E45" s="22">
        <f>SUM(E2:E44)</f>
        <v>91</v>
      </c>
      <c r="F45" s="22">
        <f>SUM(F2:F44)</f>
        <v>765.5</v>
      </c>
    </row>
    <row r="46" spans="1:11">
      <c r="B46" s="73"/>
      <c r="C46" s="40" t="s">
        <v>173</v>
      </c>
    </row>
  </sheetData>
  <sortState ref="A2:I46">
    <sortCondition descending="1" ref="H2:H46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B41"/>
  <sheetViews>
    <sheetView topLeftCell="A10" workbookViewId="0">
      <selection activeCell="D30" sqref="D30"/>
    </sheetView>
  </sheetViews>
  <sheetFormatPr defaultRowHeight="12.75"/>
  <cols>
    <col min="1" max="1" width="36.85546875" bestFit="1" customWidth="1"/>
    <col min="2" max="2" width="6" bestFit="1" customWidth="1"/>
    <col min="4" max="4" width="20.140625" customWidth="1"/>
  </cols>
  <sheetData>
    <row r="3" spans="1:2">
      <c r="A3" s="8" t="s">
        <v>46</v>
      </c>
      <c r="B3" s="11"/>
    </row>
    <row r="4" spans="1:2">
      <c r="A4" s="8" t="s">
        <v>1</v>
      </c>
      <c r="B4" s="11" t="s">
        <v>47</v>
      </c>
    </row>
    <row r="5" spans="1:2">
      <c r="A5" s="7" t="s">
        <v>5</v>
      </c>
      <c r="B5" s="12">
        <v>1</v>
      </c>
    </row>
    <row r="6" spans="1:2">
      <c r="A6" s="9" t="s">
        <v>13</v>
      </c>
      <c r="B6" s="13">
        <v>3</v>
      </c>
    </row>
    <row r="7" spans="1:2">
      <c r="A7" s="9" t="s">
        <v>9</v>
      </c>
      <c r="B7" s="13">
        <v>61</v>
      </c>
    </row>
    <row r="8" spans="1:2">
      <c r="A8" s="9" t="s">
        <v>8</v>
      </c>
      <c r="B8" s="13">
        <v>13.5</v>
      </c>
    </row>
    <row r="9" spans="1:2">
      <c r="A9" s="9" t="s">
        <v>10</v>
      </c>
      <c r="B9" s="13">
        <v>56.5</v>
      </c>
    </row>
    <row r="10" spans="1:2">
      <c r="A10" s="9" t="s">
        <v>4</v>
      </c>
      <c r="B10" s="13">
        <v>22</v>
      </c>
    </row>
    <row r="11" spans="1:2">
      <c r="A11" s="9" t="s">
        <v>11</v>
      </c>
      <c r="B11" s="13">
        <v>49</v>
      </c>
    </row>
    <row r="12" spans="1:2">
      <c r="A12" s="9" t="s">
        <v>7</v>
      </c>
      <c r="B12" s="13">
        <v>25</v>
      </c>
    </row>
    <row r="13" spans="1:2">
      <c r="A13" s="9" t="s">
        <v>6</v>
      </c>
      <c r="B13" s="13">
        <v>56.5</v>
      </c>
    </row>
    <row r="14" spans="1:2">
      <c r="A14" s="9" t="s">
        <v>57</v>
      </c>
      <c r="B14" s="13">
        <v>34</v>
      </c>
    </row>
    <row r="15" spans="1:2">
      <c r="A15" s="9" t="s">
        <v>105</v>
      </c>
      <c r="B15" s="13">
        <v>92</v>
      </c>
    </row>
    <row r="16" spans="1:2">
      <c r="A16" s="9" t="s">
        <v>106</v>
      </c>
      <c r="B16" s="13">
        <v>33</v>
      </c>
    </row>
    <row r="17" spans="1:2">
      <c r="A17" s="9" t="s">
        <v>107</v>
      </c>
      <c r="B17" s="13">
        <v>34.5</v>
      </c>
    </row>
    <row r="18" spans="1:2">
      <c r="A18" s="9" t="s">
        <v>109</v>
      </c>
      <c r="B18" s="13">
        <v>8.5</v>
      </c>
    </row>
    <row r="19" spans="1:2">
      <c r="A19" s="9" t="s">
        <v>141</v>
      </c>
      <c r="B19" s="13">
        <v>50.5</v>
      </c>
    </row>
    <row r="20" spans="1:2">
      <c r="A20" s="9" t="s">
        <v>143</v>
      </c>
      <c r="B20" s="13">
        <v>10.5</v>
      </c>
    </row>
    <row r="21" spans="1:2">
      <c r="A21" s="9" t="s">
        <v>139</v>
      </c>
      <c r="B21" s="13">
        <v>29</v>
      </c>
    </row>
    <row r="22" spans="1:2">
      <c r="A22" s="9" t="s">
        <v>160</v>
      </c>
      <c r="B22" s="13">
        <v>3</v>
      </c>
    </row>
    <row r="23" spans="1:2">
      <c r="A23" s="9" t="s">
        <v>162</v>
      </c>
      <c r="B23" s="13">
        <v>21.5</v>
      </c>
    </row>
    <row r="24" spans="1:2">
      <c r="A24" s="9" t="s">
        <v>163</v>
      </c>
      <c r="B24" s="13">
        <v>3</v>
      </c>
    </row>
    <row r="25" spans="1:2">
      <c r="A25" s="9" t="s">
        <v>164</v>
      </c>
      <c r="B25" s="13">
        <v>12</v>
      </c>
    </row>
    <row r="26" spans="1:2">
      <c r="A26" s="9" t="s">
        <v>165</v>
      </c>
      <c r="B26" s="13">
        <v>1.5</v>
      </c>
    </row>
    <row r="27" spans="1:2">
      <c r="A27" s="9" t="s">
        <v>181</v>
      </c>
      <c r="B27" s="13">
        <v>22.5</v>
      </c>
    </row>
    <row r="28" spans="1:2">
      <c r="A28" s="9" t="s">
        <v>182</v>
      </c>
      <c r="B28" s="13">
        <v>30</v>
      </c>
    </row>
    <row r="29" spans="1:2">
      <c r="A29" s="9" t="s">
        <v>183</v>
      </c>
      <c r="B29" s="13">
        <v>19</v>
      </c>
    </row>
    <row r="30" spans="1:2">
      <c r="A30" s="9" t="s">
        <v>184</v>
      </c>
      <c r="B30" s="13">
        <v>5.5</v>
      </c>
    </row>
    <row r="31" spans="1:2">
      <c r="A31" s="9" t="s">
        <v>243</v>
      </c>
      <c r="B31" s="13">
        <v>11.5</v>
      </c>
    </row>
    <row r="32" spans="1:2">
      <c r="A32" s="9" t="s">
        <v>244</v>
      </c>
      <c r="B32" s="13">
        <v>16</v>
      </c>
    </row>
    <row r="33" spans="1:2">
      <c r="A33" s="9" t="s">
        <v>245</v>
      </c>
      <c r="B33" s="13">
        <v>2.5</v>
      </c>
    </row>
    <row r="34" spans="1:2">
      <c r="A34" s="9" t="s">
        <v>279</v>
      </c>
      <c r="B34" s="13">
        <v>1</v>
      </c>
    </row>
    <row r="35" spans="1:2">
      <c r="A35" s="9" t="s">
        <v>12</v>
      </c>
      <c r="B35" s="13">
        <v>13.5</v>
      </c>
    </row>
    <row r="36" spans="1:2">
      <c r="A36" s="9" t="s">
        <v>280</v>
      </c>
      <c r="B36" s="13">
        <v>1.5</v>
      </c>
    </row>
    <row r="37" spans="1:2">
      <c r="A37" s="9" t="s">
        <v>281</v>
      </c>
      <c r="B37" s="13">
        <v>1</v>
      </c>
    </row>
    <row r="38" spans="1:2">
      <c r="A38" s="9" t="s">
        <v>393</v>
      </c>
      <c r="B38" s="13">
        <v>8.5</v>
      </c>
    </row>
    <row r="39" spans="1:2">
      <c r="A39" s="9" t="s">
        <v>394</v>
      </c>
      <c r="B39" s="13">
        <v>6.5</v>
      </c>
    </row>
    <row r="40" spans="1:2">
      <c r="A40" s="9" t="s">
        <v>395</v>
      </c>
      <c r="B40" s="13">
        <v>6</v>
      </c>
    </row>
    <row r="41" spans="1:2">
      <c r="A41" s="10" t="s">
        <v>45</v>
      </c>
      <c r="B41" s="14">
        <v>765.5</v>
      </c>
    </row>
  </sheetData>
  <phoneticPr fontId="2" type="noConversion"/>
  <pageMargins left="0.75" right="0.75" top="1" bottom="1" header="0.5" footer="0.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topLeftCell="A15" workbookViewId="0">
      <selection activeCell="A58" sqref="A58"/>
    </sheetView>
  </sheetViews>
  <sheetFormatPr defaultRowHeight="12.75"/>
  <cols>
    <col min="1" max="1" width="67.7109375" style="58" customWidth="1"/>
    <col min="2" max="2" width="42.5703125" customWidth="1"/>
    <col min="3" max="3" width="8.28515625" style="22" customWidth="1"/>
    <col min="4" max="4" width="11" customWidth="1"/>
    <col min="5" max="5" width="10.140625" style="22" customWidth="1"/>
    <col min="6" max="6" width="9.140625" style="22"/>
    <col min="12" max="12" width="22" customWidth="1"/>
  </cols>
  <sheetData>
    <row r="1" spans="1:14" ht="13.5" thickBot="1">
      <c r="A1" s="55" t="s">
        <v>14</v>
      </c>
      <c r="B1" s="2" t="s">
        <v>1</v>
      </c>
      <c r="C1" s="3" t="s">
        <v>15</v>
      </c>
      <c r="D1" s="3" t="s">
        <v>16</v>
      </c>
      <c r="E1" s="4" t="s">
        <v>56</v>
      </c>
      <c r="F1" s="4" t="s">
        <v>17</v>
      </c>
      <c r="G1" s="4" t="s">
        <v>18</v>
      </c>
      <c r="H1" s="4" t="s">
        <v>19</v>
      </c>
      <c r="I1" s="4" t="s">
        <v>20</v>
      </c>
      <c r="J1" s="4" t="s">
        <v>21</v>
      </c>
    </row>
    <row r="2" spans="1:14" ht="13.5" thickBot="1">
      <c r="A2" s="52" t="s">
        <v>396</v>
      </c>
      <c r="B2" s="56" t="s">
        <v>163</v>
      </c>
      <c r="C2" s="23">
        <f>VLOOKUP(A2,пред!$B$2:$L$92,11,0)</f>
        <v>0.5</v>
      </c>
      <c r="D2" s="22"/>
      <c r="G2" s="22"/>
      <c r="J2">
        <f t="shared" ref="J2:J65" si="0">SUM(C2:I2)</f>
        <v>0.5</v>
      </c>
      <c r="L2">
        <f t="shared" ref="L2" si="1">FIND("(",A2)</f>
        <v>7</v>
      </c>
      <c r="M2">
        <f t="shared" ref="M2" si="2">FIND(")",A2)</f>
        <v>19</v>
      </c>
      <c r="N2" t="str">
        <f t="shared" ref="N2" si="3">MID(A2,L2+1,M2-L2-1)</f>
        <v>Red Anfield</v>
      </c>
    </row>
    <row r="3" spans="1:14" ht="13.5" thickBot="1">
      <c r="A3" s="52" t="s">
        <v>397</v>
      </c>
      <c r="B3" s="56" t="s">
        <v>160</v>
      </c>
      <c r="C3" s="23">
        <f>VLOOKUP(A3,пред!$B$2:$L$92,11,0)</f>
        <v>0</v>
      </c>
      <c r="D3" s="22"/>
      <c r="J3">
        <f t="shared" si="0"/>
        <v>0</v>
      </c>
      <c r="L3">
        <f t="shared" ref="L3:L59" si="4">FIND("(",A3)</f>
        <v>5</v>
      </c>
      <c r="M3">
        <f t="shared" ref="M3:M59" si="5">FIND(")",A3)</f>
        <v>18</v>
      </c>
      <c r="N3" t="str">
        <f t="shared" ref="N3:N59" si="6">MID(A3,L3+1,M3-L3-1)</f>
        <v>TotalZone.ru</v>
      </c>
    </row>
    <row r="4" spans="1:14" ht="13.5" thickBot="1">
      <c r="A4" s="52" t="s">
        <v>398</v>
      </c>
      <c r="B4" s="56" t="s">
        <v>13</v>
      </c>
      <c r="C4" s="23">
        <f>VLOOKUP(A4,пред!$B$2:$L$92,11,0)</f>
        <v>1.5</v>
      </c>
      <c r="D4" s="22"/>
      <c r="G4" s="22"/>
      <c r="J4">
        <f t="shared" si="0"/>
        <v>1.5</v>
      </c>
      <c r="L4">
        <f t="shared" si="4"/>
        <v>9</v>
      </c>
      <c r="M4">
        <f t="shared" si="5"/>
        <v>14</v>
      </c>
      <c r="N4" t="str">
        <f t="shared" si="6"/>
        <v>7-40</v>
      </c>
    </row>
    <row r="5" spans="1:14" ht="13.5" thickBot="1">
      <c r="A5" s="52" t="s">
        <v>399</v>
      </c>
      <c r="B5" s="56" t="s">
        <v>165</v>
      </c>
      <c r="C5" s="23">
        <f>VLOOKUP(A5,пред!$B$2:$L$92,11,0)</f>
        <v>1.5</v>
      </c>
      <c r="D5" s="22"/>
      <c r="J5">
        <f t="shared" si="0"/>
        <v>1.5</v>
      </c>
      <c r="L5">
        <f t="shared" si="4"/>
        <v>9</v>
      </c>
      <c r="M5">
        <f t="shared" si="5"/>
        <v>17</v>
      </c>
      <c r="N5" t="str">
        <f t="shared" si="6"/>
        <v>PRED.SU</v>
      </c>
    </row>
    <row r="6" spans="1:14" ht="13.5" thickBot="1">
      <c r="A6" s="52" t="s">
        <v>242</v>
      </c>
      <c r="B6" s="56" t="s">
        <v>143</v>
      </c>
      <c r="C6" s="23">
        <f>VLOOKUP(A6,пред!$B$2:$L$92,11,0)</f>
        <v>1</v>
      </c>
      <c r="D6" s="22"/>
      <c r="G6" s="22"/>
      <c r="J6">
        <f t="shared" si="0"/>
        <v>1</v>
      </c>
      <c r="L6">
        <f t="shared" si="4"/>
        <v>10</v>
      </c>
      <c r="M6">
        <f t="shared" si="5"/>
        <v>19</v>
      </c>
      <c r="N6" t="str">
        <f t="shared" si="6"/>
        <v>VTOTO.RU</v>
      </c>
    </row>
    <row r="7" spans="1:14" ht="13.5" thickBot="1">
      <c r="A7" s="52" t="s">
        <v>400</v>
      </c>
      <c r="B7" s="56" t="s">
        <v>4</v>
      </c>
      <c r="C7" s="23">
        <f>VLOOKUP(A7,пред!$B$2:$L$92,11,0)</f>
        <v>1.5</v>
      </c>
      <c r="D7" s="22"/>
      <c r="G7" s="22"/>
      <c r="J7">
        <f t="shared" si="0"/>
        <v>1.5</v>
      </c>
      <c r="L7">
        <f t="shared" si="4"/>
        <v>7</v>
      </c>
      <c r="M7">
        <f t="shared" si="5"/>
        <v>19</v>
      </c>
      <c r="N7" t="str">
        <f t="shared" si="6"/>
        <v>RED-ARMY.RU</v>
      </c>
    </row>
    <row r="8" spans="1:14" ht="13.5" thickBot="1">
      <c r="A8" s="52" t="s">
        <v>401</v>
      </c>
      <c r="B8" s="56" t="s">
        <v>279</v>
      </c>
      <c r="C8" s="23">
        <f>VLOOKUP(A8,пред!$B$2:$L$92,11,0)</f>
        <v>1</v>
      </c>
      <c r="D8" s="22"/>
      <c r="G8" s="22"/>
      <c r="J8">
        <f t="shared" si="0"/>
        <v>1</v>
      </c>
      <c r="L8">
        <f t="shared" si="4"/>
        <v>7</v>
      </c>
      <c r="M8">
        <f t="shared" si="5"/>
        <v>18</v>
      </c>
      <c r="N8" t="str">
        <f t="shared" si="6"/>
        <v>SEclub.org</v>
      </c>
    </row>
    <row r="9" spans="1:14" ht="13.5" thickBot="1">
      <c r="A9" s="52" t="s">
        <v>402</v>
      </c>
      <c r="B9" s="56" t="s">
        <v>164</v>
      </c>
      <c r="C9" s="23">
        <f>VLOOKUP(A9,пред!$B$2:$L$92,11,0)</f>
        <v>0.5</v>
      </c>
      <c r="D9" s="22"/>
      <c r="G9" s="22"/>
      <c r="J9">
        <f t="shared" si="0"/>
        <v>0.5</v>
      </c>
      <c r="L9">
        <f t="shared" si="4"/>
        <v>6</v>
      </c>
      <c r="M9">
        <f t="shared" si="5"/>
        <v>15</v>
      </c>
      <c r="N9" t="str">
        <f t="shared" si="6"/>
        <v>liga1.ru</v>
      </c>
    </row>
    <row r="10" spans="1:14" ht="13.5" thickBot="1">
      <c r="A10" s="52" t="s">
        <v>403</v>
      </c>
      <c r="B10" s="56" t="s">
        <v>12</v>
      </c>
      <c r="C10" s="23">
        <f>VLOOKUP(A10,пред!$B$2:$L$92,11,0)</f>
        <v>0</v>
      </c>
      <c r="D10" s="22"/>
      <c r="G10" s="22"/>
      <c r="J10">
        <f t="shared" si="0"/>
        <v>0</v>
      </c>
      <c r="L10">
        <f t="shared" si="4"/>
        <v>9</v>
      </c>
      <c r="M10">
        <f t="shared" si="5"/>
        <v>17</v>
      </c>
      <c r="N10" t="str">
        <f t="shared" si="6"/>
        <v>VOON.RU</v>
      </c>
    </row>
    <row r="11" spans="1:14" ht="13.5" thickBot="1">
      <c r="A11" s="52" t="s">
        <v>404</v>
      </c>
      <c r="B11" s="56" t="s">
        <v>165</v>
      </c>
      <c r="C11" s="23">
        <f>VLOOKUP(A11,пред!$B$2:$L$92,11,0)</f>
        <v>0</v>
      </c>
      <c r="D11" s="22"/>
      <c r="G11" s="22"/>
      <c r="J11">
        <f t="shared" si="0"/>
        <v>0</v>
      </c>
      <c r="L11">
        <f t="shared" si="4"/>
        <v>5</v>
      </c>
      <c r="M11">
        <f t="shared" si="5"/>
        <v>13</v>
      </c>
      <c r="N11" t="str">
        <f t="shared" si="6"/>
        <v>PRED.SU</v>
      </c>
    </row>
    <row r="12" spans="1:14" ht="13.5" thickBot="1">
      <c r="A12" s="52" t="s">
        <v>405</v>
      </c>
      <c r="B12" s="56" t="s">
        <v>184</v>
      </c>
      <c r="C12" s="23">
        <f>VLOOKUP(A12,пред!$B$2:$L$92,11,0)</f>
        <v>0</v>
      </c>
      <c r="D12" s="22"/>
      <c r="G12" s="22"/>
      <c r="J12">
        <f t="shared" si="0"/>
        <v>0</v>
      </c>
      <c r="L12">
        <f t="shared" si="4"/>
        <v>12</v>
      </c>
      <c r="M12">
        <f t="shared" si="5"/>
        <v>31</v>
      </c>
      <c r="N12" t="str">
        <f t="shared" si="6"/>
        <v>Жемчужина Кузбасса</v>
      </c>
    </row>
    <row r="13" spans="1:14" ht="13.5" thickBot="1">
      <c r="A13" s="52" t="s">
        <v>406</v>
      </c>
      <c r="B13" s="56" t="s">
        <v>5</v>
      </c>
      <c r="C13" s="23">
        <f>VLOOKUP(A13,пред!$B$2:$L$92,11,0)</f>
        <v>0</v>
      </c>
      <c r="D13" s="22"/>
      <c r="G13" s="22"/>
      <c r="J13">
        <f t="shared" si="0"/>
        <v>0</v>
      </c>
      <c r="L13">
        <f t="shared" si="4"/>
        <v>15</v>
      </c>
      <c r="M13">
        <f t="shared" si="5"/>
        <v>25</v>
      </c>
      <c r="N13" t="str">
        <f t="shared" si="6"/>
        <v>"ФОРВАРД"</v>
      </c>
    </row>
    <row r="14" spans="1:14" ht="13.5" thickBot="1">
      <c r="A14" s="52" t="s">
        <v>407</v>
      </c>
      <c r="B14" s="56" t="s">
        <v>280</v>
      </c>
      <c r="C14" s="23">
        <f>VLOOKUP(A14,пред!$B$2:$L$92,11,0)</f>
        <v>1.5</v>
      </c>
      <c r="D14" s="22"/>
      <c r="G14" s="22"/>
      <c r="J14">
        <f t="shared" si="0"/>
        <v>1.5</v>
      </c>
      <c r="L14">
        <f t="shared" si="4"/>
        <v>8</v>
      </c>
      <c r="M14">
        <f t="shared" si="5"/>
        <v>25</v>
      </c>
      <c r="N14" t="str">
        <f t="shared" si="6"/>
        <v>Эксперты_IВUрrоg</v>
      </c>
    </row>
    <row r="15" spans="1:14" ht="13.5" thickBot="1">
      <c r="A15" s="52" t="s">
        <v>408</v>
      </c>
      <c r="B15" s="56" t="s">
        <v>244</v>
      </c>
      <c r="C15" s="23">
        <f>VLOOKUP(A15,пред!$B$2:$L$92,11,0)</f>
        <v>1.5</v>
      </c>
      <c r="D15" s="22"/>
      <c r="G15" s="22"/>
      <c r="J15">
        <f t="shared" si="0"/>
        <v>1.5</v>
      </c>
      <c r="L15">
        <f t="shared" si="4"/>
        <v>13</v>
      </c>
      <c r="M15">
        <f t="shared" si="5"/>
        <v>28</v>
      </c>
      <c r="N15" t="str">
        <f t="shared" si="6"/>
        <v>fpk-prognoz.ru</v>
      </c>
    </row>
    <row r="16" spans="1:14" ht="13.5" thickBot="1">
      <c r="A16" s="52" t="s">
        <v>409</v>
      </c>
      <c r="B16" s="56" t="s">
        <v>183</v>
      </c>
      <c r="C16" s="23">
        <f>VLOOKUP(A16,пред!$B$2:$L$92,11,0)</f>
        <v>1</v>
      </c>
      <c r="D16" s="22"/>
      <c r="G16" s="22"/>
      <c r="J16">
        <f t="shared" si="0"/>
        <v>1</v>
      </c>
      <c r="L16">
        <f t="shared" si="4"/>
        <v>12</v>
      </c>
      <c r="M16">
        <f t="shared" si="5"/>
        <v>27</v>
      </c>
      <c r="N16" t="str">
        <f t="shared" si="6"/>
        <v>FunkySouls.Com</v>
      </c>
    </row>
    <row r="17" spans="1:14" ht="13.5" thickBot="1">
      <c r="A17" s="52" t="s">
        <v>410</v>
      </c>
      <c r="B17" s="56" t="s">
        <v>245</v>
      </c>
      <c r="C17" s="23">
        <f>VLOOKUP(A17,пред!$B$2:$L$92,11,0)</f>
        <v>0</v>
      </c>
      <c r="D17" s="22"/>
      <c r="G17" s="22"/>
      <c r="J17">
        <f t="shared" si="0"/>
        <v>0</v>
      </c>
      <c r="L17">
        <f t="shared" si="4"/>
        <v>9</v>
      </c>
      <c r="M17">
        <f t="shared" si="5"/>
        <v>20</v>
      </c>
      <c r="N17" t="str">
        <f t="shared" si="6"/>
        <v>IgroSports</v>
      </c>
    </row>
    <row r="18" spans="1:14" ht="13.5" thickBot="1">
      <c r="A18" s="52" t="s">
        <v>411</v>
      </c>
      <c r="B18" s="56" t="s">
        <v>244</v>
      </c>
      <c r="C18" s="23">
        <f>VLOOKUP(A18,пред!$B$2:$L$92,11,0)</f>
        <v>0</v>
      </c>
      <c r="D18" s="22"/>
      <c r="G18" s="22"/>
      <c r="J18">
        <f t="shared" si="0"/>
        <v>0</v>
      </c>
      <c r="L18">
        <f t="shared" si="4"/>
        <v>8</v>
      </c>
      <c r="M18">
        <f t="shared" si="5"/>
        <v>23</v>
      </c>
      <c r="N18" t="str">
        <f t="shared" si="6"/>
        <v>fpk-prognoz.ru</v>
      </c>
    </row>
    <row r="19" spans="1:14" s="15" customFormat="1" ht="13.5" thickBot="1">
      <c r="A19" s="52" t="s">
        <v>412</v>
      </c>
      <c r="B19" s="56" t="s">
        <v>107</v>
      </c>
      <c r="C19" s="23">
        <f>VLOOKUP(A19,пред!$B$2:$L$92,11,0)</f>
        <v>1.5</v>
      </c>
      <c r="D19" s="22"/>
      <c r="E19" s="22"/>
      <c r="F19" s="22"/>
      <c r="G19" s="22"/>
      <c r="H19"/>
      <c r="I19"/>
      <c r="J19">
        <f t="shared" si="0"/>
        <v>1.5</v>
      </c>
      <c r="L19">
        <f t="shared" si="4"/>
        <v>7</v>
      </c>
      <c r="M19">
        <f t="shared" si="5"/>
        <v>30</v>
      </c>
      <c r="N19" t="str">
        <f t="shared" si="6"/>
        <v>Профессионалы прогноза</v>
      </c>
    </row>
    <row r="20" spans="1:14" ht="13.5" thickBot="1">
      <c r="A20" s="52" t="s">
        <v>413</v>
      </c>
      <c r="B20" s="56" t="s">
        <v>162</v>
      </c>
      <c r="C20" s="23">
        <f>VLOOKUP(A20,пред!$B$2:$L$92,11,0)</f>
        <v>0</v>
      </c>
      <c r="D20" s="22"/>
      <c r="G20" s="22"/>
      <c r="J20">
        <f t="shared" si="0"/>
        <v>0</v>
      </c>
      <c r="L20">
        <f t="shared" si="4"/>
        <v>7</v>
      </c>
      <c r="M20">
        <f t="shared" si="5"/>
        <v>23</v>
      </c>
      <c r="N20" t="str">
        <f t="shared" si="6"/>
        <v>ФПЛ "Суперлига"</v>
      </c>
    </row>
    <row r="21" spans="1:14" ht="13.5" thickBot="1">
      <c r="A21" s="52" t="s">
        <v>414</v>
      </c>
      <c r="B21" s="56" t="s">
        <v>8</v>
      </c>
      <c r="C21" s="23">
        <f>VLOOKUP(A21,пред!$B$2:$L$92,11,0)</f>
        <v>1</v>
      </c>
      <c r="D21" s="22"/>
      <c r="G21" s="22"/>
      <c r="J21">
        <f t="shared" si="0"/>
        <v>1</v>
      </c>
      <c r="L21">
        <f t="shared" si="4"/>
        <v>10</v>
      </c>
      <c r="M21">
        <f t="shared" si="5"/>
        <v>22</v>
      </c>
      <c r="N21" t="str">
        <f t="shared" si="6"/>
        <v>Kanonir.Com</v>
      </c>
    </row>
    <row r="22" spans="1:14" ht="13.5" thickBot="1">
      <c r="A22" s="52" t="s">
        <v>415</v>
      </c>
      <c r="B22" s="56" t="s">
        <v>7</v>
      </c>
      <c r="C22" s="23">
        <f>VLOOKUP(A22,пред!$B$2:$L$92,11,0)</f>
        <v>1</v>
      </c>
      <c r="D22" s="22"/>
      <c r="G22" s="22"/>
      <c r="J22">
        <f t="shared" si="0"/>
        <v>1</v>
      </c>
      <c r="L22">
        <f t="shared" si="4"/>
        <v>5</v>
      </c>
      <c r="M22">
        <f t="shared" si="5"/>
        <v>9</v>
      </c>
      <c r="N22" t="str">
        <f t="shared" si="6"/>
        <v>КБИ</v>
      </c>
    </row>
    <row r="23" spans="1:14" ht="13.5" thickBot="1">
      <c r="A23" s="52" t="s">
        <v>416</v>
      </c>
      <c r="B23" s="56" t="s">
        <v>182</v>
      </c>
      <c r="C23" s="23">
        <f>VLOOKUP(A23,пред!$B$2:$L$92,11,0)</f>
        <v>1.5</v>
      </c>
      <c r="D23" s="22"/>
      <c r="G23" s="22"/>
      <c r="J23">
        <f t="shared" si="0"/>
        <v>1.5</v>
      </c>
      <c r="L23">
        <f t="shared" si="4"/>
        <v>6</v>
      </c>
      <c r="M23">
        <f t="shared" si="5"/>
        <v>10</v>
      </c>
      <c r="N23" t="str">
        <f t="shared" si="6"/>
        <v>SFP</v>
      </c>
    </row>
    <row r="24" spans="1:14" ht="13.5" thickBot="1">
      <c r="A24" s="52" t="s">
        <v>417</v>
      </c>
      <c r="B24" s="56" t="s">
        <v>13</v>
      </c>
      <c r="C24" s="23">
        <f>VLOOKUP(A24,пред!$B$2:$L$92,11,0)</f>
        <v>1.5</v>
      </c>
      <c r="D24" s="22"/>
      <c r="G24" s="22"/>
      <c r="J24">
        <f t="shared" si="0"/>
        <v>1.5</v>
      </c>
      <c r="L24">
        <f t="shared" si="4"/>
        <v>9</v>
      </c>
      <c r="M24">
        <f t="shared" si="5"/>
        <v>14</v>
      </c>
      <c r="N24" t="str">
        <f t="shared" si="6"/>
        <v>7-40</v>
      </c>
    </row>
    <row r="25" spans="1:14" ht="13.5" thickBot="1">
      <c r="A25" s="52" t="s">
        <v>418</v>
      </c>
      <c r="B25" s="56" t="s">
        <v>106</v>
      </c>
      <c r="C25" s="23">
        <f>VLOOKUP(A25,пред!$B$2:$L$92,11,0)</f>
        <v>0</v>
      </c>
      <c r="D25" s="22"/>
      <c r="G25" s="22"/>
      <c r="J25">
        <f t="shared" si="0"/>
        <v>0</v>
      </c>
      <c r="L25">
        <f t="shared" si="4"/>
        <v>15</v>
      </c>
      <c r="M25">
        <f t="shared" si="5"/>
        <v>31</v>
      </c>
      <c r="N25" t="str">
        <f t="shared" si="6"/>
        <v>Северное Сияние</v>
      </c>
    </row>
    <row r="26" spans="1:14" ht="13.5" thickBot="1">
      <c r="A26" s="52" t="s">
        <v>419</v>
      </c>
      <c r="B26" s="56" t="s">
        <v>9</v>
      </c>
      <c r="C26" s="23">
        <f>VLOOKUP(A26,пред!$B$2:$L$92,11,0)</f>
        <v>1</v>
      </c>
      <c r="D26" s="22"/>
      <c r="G26" s="22"/>
      <c r="J26">
        <f t="shared" si="0"/>
        <v>1</v>
      </c>
      <c r="L26">
        <f t="shared" si="4"/>
        <v>9</v>
      </c>
      <c r="M26">
        <f t="shared" si="5"/>
        <v>22</v>
      </c>
      <c r="N26" t="str">
        <f t="shared" si="6"/>
        <v>Fprognoz.com</v>
      </c>
    </row>
    <row r="27" spans="1:14" ht="13.5" thickBot="1">
      <c r="A27" s="52" t="s">
        <v>420</v>
      </c>
      <c r="B27" s="56" t="s">
        <v>141</v>
      </c>
      <c r="C27" s="23">
        <f>VLOOKUP(A27,пред!$B$2:$L$92,11,0)</f>
        <v>0.5</v>
      </c>
      <c r="D27" s="22"/>
      <c r="G27" s="22"/>
      <c r="J27">
        <f t="shared" si="0"/>
        <v>0.5</v>
      </c>
      <c r="L27">
        <f t="shared" si="4"/>
        <v>10</v>
      </c>
      <c r="M27">
        <f t="shared" si="5"/>
        <v>20</v>
      </c>
      <c r="N27" t="str">
        <f t="shared" si="6"/>
        <v>Мегаспорт</v>
      </c>
    </row>
    <row r="28" spans="1:14" ht="13.5" thickBot="1">
      <c r="A28" s="52" t="s">
        <v>421</v>
      </c>
      <c r="B28" s="56" t="s">
        <v>281</v>
      </c>
      <c r="C28" s="23">
        <f>VLOOKUP(A28,пред!$B$2:$L$92,11,0)</f>
        <v>1</v>
      </c>
      <c r="D28" s="22"/>
      <c r="G28" s="22"/>
      <c r="J28">
        <f t="shared" si="0"/>
        <v>1</v>
      </c>
      <c r="L28">
        <f t="shared" si="4"/>
        <v>9</v>
      </c>
      <c r="M28">
        <f t="shared" si="5"/>
        <v>20</v>
      </c>
      <c r="N28" t="str">
        <f t="shared" si="6"/>
        <v>КЛФП-Минск</v>
      </c>
    </row>
    <row r="29" spans="1:14" ht="13.5" thickBot="1">
      <c r="A29" s="48" t="s">
        <v>349</v>
      </c>
      <c r="B29" t="s">
        <v>11</v>
      </c>
      <c r="C29" s="23">
        <f>VLOOKUP(A29,пред!$B$2:$L$92,11,0)</f>
        <v>3</v>
      </c>
      <c r="D29" s="22">
        <f>VLOOKUP(A29,Групп!$B$2:$N$80,13,0)</f>
        <v>9</v>
      </c>
      <c r="E29" s="22">
        <f>VLOOKUP(A29,'Плей-офф'!$B$3:$N$49,13,0)</f>
        <v>4</v>
      </c>
      <c r="G29" s="22"/>
      <c r="J29">
        <f t="shared" si="0"/>
        <v>16</v>
      </c>
      <c r="L29">
        <f t="shared" si="4"/>
        <v>10</v>
      </c>
      <c r="M29">
        <f t="shared" si="5"/>
        <v>18</v>
      </c>
      <c r="N29" t="str">
        <f t="shared" si="6"/>
        <v>ВФЛ КБК</v>
      </c>
    </row>
    <row r="30" spans="1:14" ht="13.5" thickBot="1">
      <c r="A30" s="48" t="s">
        <v>277</v>
      </c>
      <c r="B30" t="s">
        <v>6</v>
      </c>
      <c r="C30" s="23"/>
      <c r="D30" s="22">
        <f>VLOOKUP(A30,Групп!$B$2:$N$80,13,0)</f>
        <v>8</v>
      </c>
      <c r="E30" s="22">
        <f>VLOOKUP(A30,'Плей-офф'!$B$3:$N$49,13,0)</f>
        <v>8</v>
      </c>
      <c r="F30" s="22">
        <f>VLOOKUP(A30,'Плей-офф'!$B$53:$N$78,13,0)</f>
        <v>2</v>
      </c>
      <c r="G30" s="22"/>
      <c r="J30">
        <f t="shared" si="0"/>
        <v>18</v>
      </c>
      <c r="L30">
        <f t="shared" si="4"/>
        <v>8</v>
      </c>
      <c r="M30">
        <f t="shared" si="5"/>
        <v>22</v>
      </c>
      <c r="N30" t="str">
        <f t="shared" si="6"/>
        <v>КФП "АРСЕНАЛ"</v>
      </c>
    </row>
    <row r="31" spans="1:14" ht="13.5" thickBot="1">
      <c r="A31" s="52" t="s">
        <v>350</v>
      </c>
      <c r="B31" t="s">
        <v>141</v>
      </c>
      <c r="C31" s="23"/>
      <c r="D31" s="22">
        <f>VLOOKUP(A31,Групп!$B$2:$N$80,13,0)</f>
        <v>7</v>
      </c>
      <c r="G31" s="22"/>
      <c r="J31">
        <f t="shared" si="0"/>
        <v>7</v>
      </c>
      <c r="L31">
        <f t="shared" si="4"/>
        <v>9</v>
      </c>
      <c r="M31">
        <f t="shared" si="5"/>
        <v>19</v>
      </c>
      <c r="N31" t="str">
        <f t="shared" si="6"/>
        <v>Мегаспорт</v>
      </c>
    </row>
    <row r="32" spans="1:14" ht="13.5" thickBot="1">
      <c r="A32" s="52" t="s">
        <v>260</v>
      </c>
      <c r="B32" t="s">
        <v>163</v>
      </c>
      <c r="C32" s="23">
        <f>VLOOKUP(A32,пред!$B$2:$L$92,11,0)</f>
        <v>3.5</v>
      </c>
      <c r="D32" s="22">
        <f>VLOOKUP(A32,Групп!$B$2:$N$80,13,0)</f>
        <v>-1</v>
      </c>
      <c r="G32" s="22"/>
      <c r="J32">
        <f t="shared" si="0"/>
        <v>2.5</v>
      </c>
      <c r="L32">
        <f t="shared" si="4"/>
        <v>9</v>
      </c>
      <c r="M32">
        <f t="shared" si="5"/>
        <v>21</v>
      </c>
      <c r="N32" t="str">
        <f t="shared" si="6"/>
        <v>Red Anfield</v>
      </c>
    </row>
    <row r="33" spans="1:14" ht="13.5" thickBot="1">
      <c r="A33" s="48" t="s">
        <v>351</v>
      </c>
      <c r="B33" t="s">
        <v>4</v>
      </c>
      <c r="C33" s="23"/>
      <c r="D33" s="22">
        <f>VLOOKUP(A33,Групп!$B$2:$N$80,13,0)</f>
        <v>11</v>
      </c>
      <c r="E33" s="22">
        <f>VLOOKUP(A33,'Плей-офф'!$B$3:$N$49,13,0)</f>
        <v>0</v>
      </c>
      <c r="G33" s="22"/>
      <c r="J33">
        <f t="shared" si="0"/>
        <v>11</v>
      </c>
      <c r="L33">
        <f t="shared" si="4"/>
        <v>9</v>
      </c>
      <c r="M33">
        <f t="shared" si="5"/>
        <v>21</v>
      </c>
      <c r="N33" t="str">
        <f t="shared" si="6"/>
        <v>RED-ARMY.RU</v>
      </c>
    </row>
    <row r="34" spans="1:14" ht="13.5" thickBot="1">
      <c r="A34" s="48" t="s">
        <v>352</v>
      </c>
      <c r="B34" t="s">
        <v>9</v>
      </c>
      <c r="C34" s="23"/>
      <c r="D34" s="22">
        <f>VLOOKUP(A34,Групп!$B$2:$N$80,13,0)</f>
        <v>11</v>
      </c>
      <c r="E34" s="22">
        <f>VLOOKUP(A34,'Плей-офф'!$B$3:$N$49,13,0)</f>
        <v>5</v>
      </c>
      <c r="F34" s="22">
        <f>VLOOKUP(A34,'Плей-офф'!$B$53:$N$78,13,0)</f>
        <v>7</v>
      </c>
      <c r="G34" s="22">
        <f>VLOOKUP(A34,'Плей-офф'!$B$79:$N$89,13,0)</f>
        <v>5</v>
      </c>
      <c r="H34">
        <f>VLOOKUP(A34,'Плей-офф'!$B$93:$N$97,13,0)</f>
        <v>6</v>
      </c>
      <c r="I34">
        <f>VLOOKUP(A34,'Плей-офф'!$B$101:$N$102,13,0)</f>
        <v>0</v>
      </c>
      <c r="J34">
        <f t="shared" si="0"/>
        <v>34</v>
      </c>
      <c r="L34">
        <f t="shared" si="4"/>
        <v>10</v>
      </c>
      <c r="M34">
        <f t="shared" si="5"/>
        <v>23</v>
      </c>
      <c r="N34" t="str">
        <f t="shared" si="6"/>
        <v>Fprognoz.com</v>
      </c>
    </row>
    <row r="35" spans="1:14" ht="13.5" thickBot="1">
      <c r="A35" s="52" t="s">
        <v>353</v>
      </c>
      <c r="B35" t="s">
        <v>184</v>
      </c>
      <c r="C35" s="23">
        <f>VLOOKUP(A35,пред!$B$2:$L$92,11,0)</f>
        <v>2.5</v>
      </c>
      <c r="D35" s="22">
        <f>VLOOKUP(A35,Групп!$B$2:$N$80,13,0)</f>
        <v>3</v>
      </c>
      <c r="G35" s="22"/>
      <c r="J35">
        <f t="shared" si="0"/>
        <v>5.5</v>
      </c>
      <c r="L35">
        <f t="shared" si="4"/>
        <v>8</v>
      </c>
      <c r="M35">
        <f t="shared" si="5"/>
        <v>27</v>
      </c>
      <c r="N35" t="str">
        <f t="shared" si="6"/>
        <v>Жемчужина Кузбасса</v>
      </c>
    </row>
    <row r="36" spans="1:14" ht="13.5" thickBot="1">
      <c r="A36" s="52" t="s">
        <v>354</v>
      </c>
      <c r="B36" t="s">
        <v>107</v>
      </c>
      <c r="C36" s="23"/>
      <c r="D36" s="22">
        <f>VLOOKUP(A36,Групп!$B$2:$N$80,13,0)</f>
        <v>1</v>
      </c>
      <c r="G36" s="22"/>
      <c r="J36">
        <f t="shared" si="0"/>
        <v>1</v>
      </c>
      <c r="L36">
        <f t="shared" si="4"/>
        <v>7</v>
      </c>
      <c r="M36">
        <f t="shared" si="5"/>
        <v>30</v>
      </c>
      <c r="N36" t="str">
        <f t="shared" si="6"/>
        <v>Профессионалы прогноза</v>
      </c>
    </row>
    <row r="37" spans="1:14" ht="13.5" thickBot="1">
      <c r="A37" s="48" t="s">
        <v>274</v>
      </c>
      <c r="B37" t="s">
        <v>6</v>
      </c>
      <c r="C37" s="23">
        <f>VLOOKUP(A37,пред!$B$2:$L$92,11,0)</f>
        <v>3.5</v>
      </c>
      <c r="D37" s="22">
        <f>VLOOKUP(A37,Групп!$B$2:$N$80,13,0)</f>
        <v>8</v>
      </c>
      <c r="E37" s="22">
        <f>VLOOKUP(A37,'Плей-офф'!$B$3:$N$49,13,0)</f>
        <v>2</v>
      </c>
      <c r="G37" s="22"/>
      <c r="J37">
        <f t="shared" si="0"/>
        <v>13.5</v>
      </c>
      <c r="L37">
        <f t="shared" si="4"/>
        <v>7</v>
      </c>
      <c r="M37">
        <f t="shared" si="5"/>
        <v>21</v>
      </c>
      <c r="N37" t="str">
        <f t="shared" si="6"/>
        <v>КФП "АРСЕНАЛ"</v>
      </c>
    </row>
    <row r="38" spans="1:14" ht="13.5" thickBot="1">
      <c r="A38" s="48" t="s">
        <v>355</v>
      </c>
      <c r="B38" t="s">
        <v>7</v>
      </c>
      <c r="C38" s="23"/>
      <c r="D38" s="22">
        <f>VLOOKUP(A38,Групп!$B$2:$N$80,13,0)</f>
        <v>7</v>
      </c>
      <c r="E38" s="22">
        <f>VLOOKUP(A38,'Плей-офф'!$B$3:$N$49,13,0)</f>
        <v>2</v>
      </c>
      <c r="G38" s="22"/>
      <c r="J38">
        <f t="shared" si="0"/>
        <v>9</v>
      </c>
      <c r="L38">
        <f t="shared" si="4"/>
        <v>8</v>
      </c>
      <c r="M38">
        <f t="shared" si="5"/>
        <v>12</v>
      </c>
      <c r="N38" t="str">
        <f t="shared" si="6"/>
        <v>КБИ</v>
      </c>
    </row>
    <row r="39" spans="1:14" ht="13.5" thickBot="1">
      <c r="A39" s="52" t="s">
        <v>356</v>
      </c>
      <c r="B39" t="s">
        <v>143</v>
      </c>
      <c r="C39" s="23">
        <f>VLOOKUP(A39,пред!$B$2:$L$92,11,0)</f>
        <v>3.5</v>
      </c>
      <c r="D39" s="22">
        <f>VLOOKUP(A39,Групп!$B$2:$N$80,13,0)</f>
        <v>6</v>
      </c>
      <c r="G39" s="22"/>
      <c r="J39">
        <f t="shared" si="0"/>
        <v>9.5</v>
      </c>
      <c r="L39">
        <f t="shared" si="4"/>
        <v>10</v>
      </c>
      <c r="M39">
        <f t="shared" si="5"/>
        <v>19</v>
      </c>
      <c r="N39" t="str">
        <f t="shared" si="6"/>
        <v>VTOTO.RU</v>
      </c>
    </row>
    <row r="40" spans="1:14" ht="13.5" thickBot="1">
      <c r="A40" s="52" t="s">
        <v>357</v>
      </c>
      <c r="B40" t="s">
        <v>139</v>
      </c>
      <c r="C40" s="23"/>
      <c r="D40" s="22">
        <f>VLOOKUP(A40,Групп!$B$2:$N$80,13,0)</f>
        <v>5</v>
      </c>
      <c r="G40" s="22"/>
      <c r="J40">
        <f t="shared" si="0"/>
        <v>5</v>
      </c>
      <c r="L40">
        <f t="shared" si="4"/>
        <v>13</v>
      </c>
      <c r="M40">
        <f t="shared" si="5"/>
        <v>50</v>
      </c>
      <c r="N40" t="str">
        <f t="shared" si="6"/>
        <v>КСП "Торпедо" им. Эдуарда Стрельцова</v>
      </c>
    </row>
    <row r="41" spans="1:14" ht="13.5" thickBot="1">
      <c r="A41" s="48" t="s">
        <v>358</v>
      </c>
      <c r="B41" t="s">
        <v>183</v>
      </c>
      <c r="C41" s="23">
        <f>VLOOKUP(A41,пред!$B$2:$L$92,11,0)</f>
        <v>3</v>
      </c>
      <c r="D41" s="22">
        <f>VLOOKUP(A41,Групп!$B$2:$N$80,13,0)</f>
        <v>8</v>
      </c>
      <c r="E41" s="22">
        <f>VLOOKUP(A41,'Плей-офф'!$B$3:$N$49,13,0)</f>
        <v>7</v>
      </c>
      <c r="F41" s="22">
        <f>VLOOKUP(A41,'Плей-офф'!$B$53:$N$78,13,0)</f>
        <v>0</v>
      </c>
      <c r="G41" s="22"/>
      <c r="J41">
        <f t="shared" si="0"/>
        <v>18</v>
      </c>
      <c r="L41">
        <f t="shared" si="4"/>
        <v>10</v>
      </c>
      <c r="M41">
        <f t="shared" si="5"/>
        <v>25</v>
      </c>
      <c r="N41" t="str">
        <f t="shared" si="6"/>
        <v>FunkySouls.Com</v>
      </c>
    </row>
    <row r="42" spans="1:14" ht="13.5" thickBot="1">
      <c r="A42" s="48" t="s">
        <v>359</v>
      </c>
      <c r="B42" t="s">
        <v>57</v>
      </c>
      <c r="C42" s="23">
        <f>VLOOKUP(A42,пред!$B$2:$L$92,11,0)</f>
        <v>2.5</v>
      </c>
      <c r="D42" s="22">
        <f>VLOOKUP(A42,Групп!$B$2:$N$80,13,0)</f>
        <v>8</v>
      </c>
      <c r="E42" s="22">
        <f>VLOOKUP(A42,'Плей-офф'!$B$3:$N$49,13,0)</f>
        <v>7</v>
      </c>
      <c r="F42" s="22">
        <f>VLOOKUP(A42,'Плей-офф'!$B$53:$N$78,13,0)</f>
        <v>3</v>
      </c>
      <c r="G42" s="22"/>
      <c r="J42">
        <f t="shared" si="0"/>
        <v>20.5</v>
      </c>
      <c r="L42">
        <f t="shared" si="4"/>
        <v>8</v>
      </c>
      <c r="M42">
        <f t="shared" si="5"/>
        <v>21</v>
      </c>
      <c r="N42" t="str">
        <f t="shared" si="6"/>
        <v>АСП "ПОГОНЯ"</v>
      </c>
    </row>
    <row r="43" spans="1:14" ht="13.5" thickBot="1">
      <c r="A43" s="52" t="s">
        <v>360</v>
      </c>
      <c r="B43" t="s">
        <v>107</v>
      </c>
      <c r="C43" s="23"/>
      <c r="D43" s="22">
        <f>VLOOKUP(A43,Групп!$B$2:$N$80,13,0)</f>
        <v>3</v>
      </c>
      <c r="G43" s="22"/>
      <c r="J43">
        <f t="shared" si="0"/>
        <v>3</v>
      </c>
      <c r="L43">
        <f t="shared" si="4"/>
        <v>9</v>
      </c>
      <c r="M43">
        <f t="shared" si="5"/>
        <v>32</v>
      </c>
      <c r="N43" t="str">
        <f t="shared" si="6"/>
        <v>Профессионалы прогноза</v>
      </c>
    </row>
    <row r="44" spans="1:14" ht="13.5" thickBot="1">
      <c r="A44" s="52" t="s">
        <v>361</v>
      </c>
      <c r="B44" t="s">
        <v>9</v>
      </c>
      <c r="C44" s="23"/>
      <c r="D44" s="22">
        <f>VLOOKUP(A44,Групп!$B$2:$N$80,13,0)</f>
        <v>4</v>
      </c>
      <c r="G44" s="22"/>
      <c r="J44">
        <f t="shared" si="0"/>
        <v>4</v>
      </c>
      <c r="L44">
        <f t="shared" si="4"/>
        <v>9</v>
      </c>
      <c r="M44">
        <f t="shared" si="5"/>
        <v>22</v>
      </c>
      <c r="N44" t="str">
        <f t="shared" si="6"/>
        <v>Fprognoz.com</v>
      </c>
    </row>
    <row r="45" spans="1:14" ht="13.5" thickBot="1">
      <c r="A45" s="48" t="s">
        <v>264</v>
      </c>
      <c r="B45" t="s">
        <v>182</v>
      </c>
      <c r="C45" s="23">
        <f>VLOOKUP(A45,пред!$B$2:$L$92,11,0)</f>
        <v>3.5</v>
      </c>
      <c r="D45" s="22">
        <f>VLOOKUP(A45,Групп!$B$2:$N$80,13,0)</f>
        <v>8</v>
      </c>
      <c r="E45" s="22">
        <f>VLOOKUP(A45,'Плей-офф'!$B$3:$N$49,13,0)</f>
        <v>8</v>
      </c>
      <c r="F45" s="22">
        <f>VLOOKUP(A45,'Плей-офф'!$B$53:$N$78,13,0)</f>
        <v>8</v>
      </c>
      <c r="G45" s="22">
        <f>VLOOKUP(A45,'Плей-офф'!$B$79:$N$89,13,0)</f>
        <v>1</v>
      </c>
      <c r="J45">
        <f t="shared" si="0"/>
        <v>28.5</v>
      </c>
      <c r="L45">
        <f t="shared" si="4"/>
        <v>10</v>
      </c>
      <c r="M45">
        <f t="shared" si="5"/>
        <v>14</v>
      </c>
      <c r="N45" t="str">
        <f t="shared" si="6"/>
        <v>SFP</v>
      </c>
    </row>
    <row r="46" spans="1:14" ht="13.5" thickBot="1">
      <c r="A46" s="48" t="s">
        <v>276</v>
      </c>
      <c r="B46" t="s">
        <v>7</v>
      </c>
      <c r="C46" s="23"/>
      <c r="D46" s="22">
        <f>VLOOKUP(A46,Групп!$B$2:$N$80,13,0)</f>
        <v>7</v>
      </c>
      <c r="E46" s="22">
        <f>VLOOKUP(A46,'Плей-офф'!$B$3:$N$49,13,0)</f>
        <v>3</v>
      </c>
      <c r="G46" s="22"/>
      <c r="J46">
        <f t="shared" si="0"/>
        <v>10</v>
      </c>
      <c r="L46">
        <f t="shared" si="4"/>
        <v>13</v>
      </c>
      <c r="M46">
        <f t="shared" si="5"/>
        <v>17</v>
      </c>
      <c r="N46" t="str">
        <f t="shared" si="6"/>
        <v>КБИ</v>
      </c>
    </row>
    <row r="47" spans="1:14" ht="13.5" thickBot="1">
      <c r="A47" s="52" t="s">
        <v>270</v>
      </c>
      <c r="B47" t="s">
        <v>139</v>
      </c>
      <c r="C47" s="23"/>
      <c r="D47" s="22">
        <f>VLOOKUP(A47,Групп!$B$2:$N$80,13,0)</f>
        <v>6</v>
      </c>
      <c r="G47" s="22"/>
      <c r="J47">
        <f t="shared" si="0"/>
        <v>6</v>
      </c>
      <c r="L47">
        <f t="shared" si="4"/>
        <v>8</v>
      </c>
      <c r="M47">
        <f t="shared" si="5"/>
        <v>45</v>
      </c>
      <c r="N47" t="str">
        <f t="shared" si="6"/>
        <v>КСП "Торпедо" им. Эдуарда Стрельцова</v>
      </c>
    </row>
    <row r="48" spans="1:14" ht="13.5" thickBot="1">
      <c r="A48" s="52" t="s">
        <v>268</v>
      </c>
      <c r="B48" t="s">
        <v>6</v>
      </c>
      <c r="C48" s="23"/>
      <c r="D48" s="22">
        <f>VLOOKUP(A48,Групп!$B$2:$N$80,13,0)</f>
        <v>5</v>
      </c>
      <c r="G48" s="22"/>
      <c r="J48">
        <f t="shared" si="0"/>
        <v>5</v>
      </c>
      <c r="L48">
        <f t="shared" si="4"/>
        <v>9</v>
      </c>
      <c r="M48">
        <f t="shared" si="5"/>
        <v>23</v>
      </c>
      <c r="N48" t="str">
        <f t="shared" si="6"/>
        <v>КФП "АРСЕНАЛ"</v>
      </c>
    </row>
    <row r="49" spans="1:14" ht="13.5" thickBot="1">
      <c r="A49" s="48" t="s">
        <v>362</v>
      </c>
      <c r="B49" t="s">
        <v>105</v>
      </c>
      <c r="C49" s="23">
        <f>VLOOKUP(A49,пред!$B$2:$L$92,11,0)</f>
        <v>3</v>
      </c>
      <c r="D49" s="22">
        <f>VLOOKUP(A49,Групп!$B$2:$N$80,13,0)</f>
        <v>10</v>
      </c>
      <c r="E49" s="22">
        <f>VLOOKUP(A49,'Плей-офф'!$B$3:$N$49,13,0)</f>
        <v>6</v>
      </c>
      <c r="F49" s="22">
        <f>VLOOKUP(A49,'Плей-офф'!$B$53:$N$78,13,0)</f>
        <v>6</v>
      </c>
      <c r="G49" s="22">
        <f>VLOOKUP(A49,'Плей-офф'!$B$79:$N$89,13,0)</f>
        <v>8</v>
      </c>
      <c r="H49">
        <f>VLOOKUP(A49,'Плей-офф'!$B$93:$N$97,13,0)</f>
        <v>1</v>
      </c>
      <c r="J49">
        <f t="shared" si="0"/>
        <v>34</v>
      </c>
      <c r="L49">
        <f t="shared" si="4"/>
        <v>7</v>
      </c>
      <c r="M49">
        <f t="shared" si="5"/>
        <v>20</v>
      </c>
      <c r="N49" t="str">
        <f t="shared" si="6"/>
        <v>АФК-Кемерово</v>
      </c>
    </row>
    <row r="50" spans="1:14" ht="13.5" thickBot="1">
      <c r="A50" s="48" t="s">
        <v>363</v>
      </c>
      <c r="B50" t="s">
        <v>57</v>
      </c>
      <c r="C50" s="23"/>
      <c r="D50" s="22">
        <f>VLOOKUP(A50,Групп!$B$2:$N$80,13,0)</f>
        <v>6</v>
      </c>
      <c r="E50" s="22">
        <f>VLOOKUP(A50,'Плей-офф'!$B$3:$N$49,13,0)</f>
        <v>0</v>
      </c>
      <c r="G50" s="22"/>
      <c r="J50">
        <f t="shared" si="0"/>
        <v>6</v>
      </c>
      <c r="L50">
        <f t="shared" si="4"/>
        <v>9</v>
      </c>
      <c r="M50">
        <f t="shared" si="5"/>
        <v>22</v>
      </c>
      <c r="N50" t="str">
        <f t="shared" si="6"/>
        <v>АСП "ПОГОНЯ"</v>
      </c>
    </row>
    <row r="51" spans="1:14" ht="13.5" thickBot="1">
      <c r="A51" s="52" t="s">
        <v>364</v>
      </c>
      <c r="B51" t="s">
        <v>181</v>
      </c>
      <c r="C51" s="23">
        <f>VLOOKUP(A51,пред!$B$2:$L$92,11,0)</f>
        <v>3</v>
      </c>
      <c r="D51" s="22">
        <f>VLOOKUP(A51,Групп!$B$2:$N$80,13,0)</f>
        <v>5</v>
      </c>
      <c r="G51" s="22"/>
      <c r="J51">
        <f t="shared" si="0"/>
        <v>8</v>
      </c>
      <c r="L51">
        <f t="shared" si="4"/>
        <v>13</v>
      </c>
      <c r="M51">
        <f t="shared" si="5"/>
        <v>28</v>
      </c>
      <c r="N51" t="str">
        <f t="shared" si="6"/>
        <v>SportGiant.net</v>
      </c>
    </row>
    <row r="52" spans="1:14" ht="13.5" thickBot="1">
      <c r="A52" s="52" t="s">
        <v>365</v>
      </c>
      <c r="B52" t="s">
        <v>106</v>
      </c>
      <c r="C52" s="23"/>
      <c r="D52" s="22">
        <f>VLOOKUP(A52,Групп!$B$2:$N$80,13,0)</f>
        <v>4</v>
      </c>
      <c r="G52" s="22"/>
      <c r="J52">
        <f t="shared" si="0"/>
        <v>4</v>
      </c>
      <c r="L52">
        <f t="shared" si="4"/>
        <v>19</v>
      </c>
      <c r="M52">
        <f t="shared" si="5"/>
        <v>35</v>
      </c>
      <c r="N52" t="str">
        <f t="shared" si="6"/>
        <v>Северное Сияние</v>
      </c>
    </row>
    <row r="53" spans="1:14" ht="13.5" thickBot="1">
      <c r="A53" s="48" t="s">
        <v>273</v>
      </c>
      <c r="B53" t="s">
        <v>6</v>
      </c>
      <c r="C53" s="23"/>
      <c r="D53" s="22">
        <f>VLOOKUP(A53,Групп!$B$2:$N$80,13,0)</f>
        <v>8</v>
      </c>
      <c r="E53" s="22">
        <f>VLOOKUP(A53,'Плей-офф'!$B$3:$N$49,13,0)</f>
        <v>0</v>
      </c>
      <c r="G53" s="22"/>
      <c r="J53">
        <f t="shared" si="0"/>
        <v>8</v>
      </c>
      <c r="L53">
        <f t="shared" si="4"/>
        <v>9</v>
      </c>
      <c r="M53">
        <f t="shared" si="5"/>
        <v>23</v>
      </c>
      <c r="N53" t="str">
        <f t="shared" si="6"/>
        <v>КФП "АРСЕНАЛ"</v>
      </c>
    </row>
    <row r="54" spans="1:14" ht="13.5" thickBot="1">
      <c r="A54" s="48" t="s">
        <v>366</v>
      </c>
      <c r="B54" t="s">
        <v>139</v>
      </c>
      <c r="C54" s="23">
        <f>VLOOKUP(A54,пред!$B$2:$L$92,11,0)</f>
        <v>3</v>
      </c>
      <c r="D54" s="22">
        <f>VLOOKUP(A54,Групп!$B$2:$N$80,13,0)</f>
        <v>7</v>
      </c>
      <c r="E54" s="22">
        <f>VLOOKUP(A54,'Плей-офф'!$B$3:$N$49,13,0)</f>
        <v>7</v>
      </c>
      <c r="F54" s="22">
        <f>VLOOKUP(A54,'Плей-офф'!$B$53:$N$78,13,0)</f>
        <v>1</v>
      </c>
      <c r="G54" s="22"/>
      <c r="J54">
        <f t="shared" si="0"/>
        <v>18</v>
      </c>
      <c r="L54">
        <f t="shared" si="4"/>
        <v>7</v>
      </c>
      <c r="M54">
        <f t="shared" si="5"/>
        <v>44</v>
      </c>
      <c r="N54" t="str">
        <f t="shared" si="6"/>
        <v>КСП "Торпедо" им. Эдуарда Стрельцова</v>
      </c>
    </row>
    <row r="55" spans="1:14" ht="13.5" thickBot="1">
      <c r="A55" s="52" t="s">
        <v>263</v>
      </c>
      <c r="B55" t="s">
        <v>7</v>
      </c>
      <c r="C55" s="23"/>
      <c r="D55" s="22">
        <f>VLOOKUP(A55,Групп!$B$2:$N$80,13,0)</f>
        <v>5</v>
      </c>
      <c r="G55" s="22"/>
      <c r="J55">
        <f t="shared" si="0"/>
        <v>5</v>
      </c>
      <c r="L55">
        <f t="shared" si="4"/>
        <v>12</v>
      </c>
      <c r="M55">
        <f t="shared" si="5"/>
        <v>16</v>
      </c>
      <c r="N55" t="str">
        <f t="shared" si="6"/>
        <v>КБИ</v>
      </c>
    </row>
    <row r="56" spans="1:14" ht="13.5" thickBot="1">
      <c r="A56" s="52" t="s">
        <v>367</v>
      </c>
      <c r="B56" t="s">
        <v>109</v>
      </c>
      <c r="C56" s="23">
        <f>VLOOKUP(A56,пред!$B$2:$L$92,11,0)</f>
        <v>3.5</v>
      </c>
      <c r="D56" s="22">
        <f>VLOOKUP(A56,Групп!$B$2:$N$80,13,0)</f>
        <v>5</v>
      </c>
      <c r="G56" s="22"/>
      <c r="J56">
        <f t="shared" si="0"/>
        <v>8.5</v>
      </c>
      <c r="L56">
        <f t="shared" si="4"/>
        <v>8</v>
      </c>
      <c r="M56">
        <f t="shared" si="5"/>
        <v>25</v>
      </c>
      <c r="N56" t="str">
        <f t="shared" si="6"/>
        <v>Russian Roulette</v>
      </c>
    </row>
    <row r="57" spans="1:14" ht="13.5" thickBot="1">
      <c r="A57" s="48" t="s">
        <v>275</v>
      </c>
      <c r="B57" t="s">
        <v>181</v>
      </c>
      <c r="C57" s="23">
        <f>VLOOKUP(A57,пред!$B$2:$L$92,11,0)</f>
        <v>3.5</v>
      </c>
      <c r="D57" s="22">
        <f>VLOOKUP(A57,Групп!$B$2:$N$80,13,0)</f>
        <v>9</v>
      </c>
      <c r="E57" s="22">
        <f>VLOOKUP(A57,'Плей-офф'!$B$3:$N$49,13,0)</f>
        <v>2</v>
      </c>
      <c r="G57" s="22"/>
      <c r="J57">
        <f t="shared" si="0"/>
        <v>14.5</v>
      </c>
      <c r="L57">
        <f t="shared" si="4"/>
        <v>8</v>
      </c>
      <c r="M57">
        <f t="shared" si="5"/>
        <v>23</v>
      </c>
      <c r="N57" t="str">
        <f t="shared" si="6"/>
        <v>SportGiant.net</v>
      </c>
    </row>
    <row r="58" spans="1:14" ht="13.5" thickBot="1">
      <c r="A58" s="48" t="s">
        <v>267</v>
      </c>
      <c r="B58" t="s">
        <v>105</v>
      </c>
      <c r="C58" s="23"/>
      <c r="D58" s="22">
        <f>VLOOKUP(A58,Групп!$B$2:$N$80,13,0)</f>
        <v>9</v>
      </c>
      <c r="E58" s="22">
        <f>VLOOKUP(A58,'Плей-офф'!$B$3:$N$49,13,0)</f>
        <v>8</v>
      </c>
      <c r="F58" s="22">
        <f>VLOOKUP(A58,'Плей-офф'!$B$53:$N$78,13,0)</f>
        <v>7</v>
      </c>
      <c r="G58" s="22">
        <f>VLOOKUP(A58,'Плей-офф'!$B$79:$N$89,13,0)</f>
        <v>5</v>
      </c>
      <c r="H58">
        <f>VLOOKUP(A58,'Плей-офф'!$B$93:$N$97,13,0)</f>
        <v>7</v>
      </c>
      <c r="I58">
        <f>VLOOKUP(A58,'Плей-офф'!$B$101:$N$102,13,0)</f>
        <v>7</v>
      </c>
      <c r="J58">
        <f t="shared" si="0"/>
        <v>43</v>
      </c>
      <c r="L58">
        <f t="shared" si="4"/>
        <v>6</v>
      </c>
      <c r="M58">
        <f t="shared" si="5"/>
        <v>19</v>
      </c>
      <c r="N58" t="str">
        <f t="shared" si="6"/>
        <v>АФК-Кемерово</v>
      </c>
    </row>
    <row r="59" spans="1:14" ht="13.5" thickBot="1">
      <c r="A59" s="52" t="s">
        <v>259</v>
      </c>
      <c r="B59" t="s">
        <v>106</v>
      </c>
      <c r="C59" s="23"/>
      <c r="D59" s="22">
        <f>VLOOKUP(A59,Групп!$B$2:$N$80,13,0)</f>
        <v>4</v>
      </c>
      <c r="G59" s="22"/>
      <c r="J59">
        <f t="shared" si="0"/>
        <v>4</v>
      </c>
      <c r="L59">
        <f t="shared" si="4"/>
        <v>18</v>
      </c>
      <c r="M59">
        <f t="shared" si="5"/>
        <v>34</v>
      </c>
      <c r="N59" t="str">
        <f t="shared" si="6"/>
        <v>Северное Сияние</v>
      </c>
    </row>
    <row r="60" spans="1:14" ht="13.5" thickBot="1">
      <c r="A60" s="52" t="s">
        <v>368</v>
      </c>
      <c r="B60" t="s">
        <v>57</v>
      </c>
      <c r="C60" s="23">
        <f>VLOOKUP(A60,пред!$B$2:$L$92,11,0)</f>
        <v>3.5</v>
      </c>
      <c r="D60" s="22">
        <f>VLOOKUP(A60,Групп!$B$2:$N$80,13,0)</f>
        <v>4</v>
      </c>
      <c r="G60" s="22"/>
      <c r="J60">
        <f t="shared" si="0"/>
        <v>7.5</v>
      </c>
      <c r="L60">
        <f t="shared" ref="L60:L80" si="7">FIND("(",A60)</f>
        <v>9</v>
      </c>
      <c r="M60">
        <f t="shared" ref="M60:M80" si="8">FIND(")",A60)</f>
        <v>22</v>
      </c>
      <c r="N60" t="str">
        <f t="shared" ref="N60:N80" si="9">MID(A60,L60+1,M60-L60-1)</f>
        <v>АСП "ПОГОНЯ"</v>
      </c>
    </row>
    <row r="61" spans="1:14" ht="13.5" thickBot="1">
      <c r="A61" s="48" t="s">
        <v>369</v>
      </c>
      <c r="B61" t="s">
        <v>6</v>
      </c>
      <c r="C61" s="23"/>
      <c r="D61" s="22">
        <f>VLOOKUP(A61,Групп!$B$2:$N$80,13,0)</f>
        <v>10</v>
      </c>
      <c r="E61" s="22">
        <f>VLOOKUP(A61,'Плей-офф'!$B$3:$N$49,13,0)</f>
        <v>2</v>
      </c>
      <c r="G61" s="22"/>
      <c r="J61">
        <f t="shared" si="0"/>
        <v>12</v>
      </c>
      <c r="L61">
        <f t="shared" si="7"/>
        <v>6</v>
      </c>
      <c r="M61">
        <f t="shared" si="8"/>
        <v>20</v>
      </c>
      <c r="N61" t="str">
        <f t="shared" si="9"/>
        <v>КФП "АРСЕНАЛ"</v>
      </c>
    </row>
    <row r="62" spans="1:14" ht="13.5" thickBot="1">
      <c r="A62" s="48" t="s">
        <v>370</v>
      </c>
      <c r="B62" t="s">
        <v>164</v>
      </c>
      <c r="C62" s="23">
        <f>VLOOKUP(A62,пред!$B$2:$L$92,11,0)</f>
        <v>2.5</v>
      </c>
      <c r="D62" s="22">
        <f>VLOOKUP(A62,Групп!$B$2:$N$80,13,0)</f>
        <v>8</v>
      </c>
      <c r="E62" s="22">
        <f>VLOOKUP(A62,'Плей-офф'!$B$3:$N$49,13,0)</f>
        <v>1</v>
      </c>
      <c r="G62" s="22"/>
      <c r="J62">
        <f t="shared" si="0"/>
        <v>11.5</v>
      </c>
      <c r="L62">
        <f t="shared" si="7"/>
        <v>10</v>
      </c>
      <c r="M62">
        <f t="shared" si="8"/>
        <v>19</v>
      </c>
      <c r="N62" t="str">
        <f t="shared" si="9"/>
        <v>liga1.ru</v>
      </c>
    </row>
    <row r="63" spans="1:14" ht="13.5" thickBot="1">
      <c r="A63" s="52" t="s">
        <v>371</v>
      </c>
      <c r="B63" t="s">
        <v>10</v>
      </c>
      <c r="C63" s="23">
        <f>VLOOKUP(A63,пред!$B$2:$L$92,11,0)</f>
        <v>3.5</v>
      </c>
      <c r="D63" s="22">
        <f>VLOOKUP(A63,Групп!$B$2:$N$80,13,0)</f>
        <v>4</v>
      </c>
      <c r="G63" s="22"/>
      <c r="J63">
        <f t="shared" si="0"/>
        <v>7.5</v>
      </c>
      <c r="L63">
        <f t="shared" si="7"/>
        <v>5</v>
      </c>
      <c r="M63">
        <f t="shared" si="8"/>
        <v>12</v>
      </c>
      <c r="N63" t="str">
        <f t="shared" si="9"/>
        <v>KFP.RU</v>
      </c>
    </row>
    <row r="64" spans="1:14" ht="13.5" thickBot="1">
      <c r="A64" s="52" t="s">
        <v>372</v>
      </c>
      <c r="B64" t="s">
        <v>160</v>
      </c>
      <c r="C64" s="23"/>
      <c r="D64" s="22">
        <f>VLOOKUP(A64,Групп!$B$2:$N$80,13,0)</f>
        <v>4</v>
      </c>
      <c r="G64" s="22"/>
      <c r="J64">
        <f t="shared" si="0"/>
        <v>4</v>
      </c>
      <c r="L64">
        <f t="shared" si="7"/>
        <v>7</v>
      </c>
      <c r="M64">
        <f t="shared" si="8"/>
        <v>20</v>
      </c>
      <c r="N64" t="str">
        <f t="shared" si="9"/>
        <v>TotalZone.ru</v>
      </c>
    </row>
    <row r="65" spans="1:14" ht="13.5" thickBot="1">
      <c r="A65" s="48" t="s">
        <v>373</v>
      </c>
      <c r="B65" t="s">
        <v>162</v>
      </c>
      <c r="C65" s="23">
        <f>VLOOKUP(A65,пред!$B$2:$L$92,11,0)</f>
        <v>3.5</v>
      </c>
      <c r="D65" s="22">
        <f>VLOOKUP(A65,Групп!$B$2:$N$80,13,0)</f>
        <v>10</v>
      </c>
      <c r="E65" s="22">
        <f>VLOOKUP(A65,'Плей-офф'!$B$3:$N$49,13,0)</f>
        <v>7</v>
      </c>
      <c r="F65" s="22">
        <f>VLOOKUP(A65,'Плей-офф'!$B$53:$N$78,13,0)</f>
        <v>1</v>
      </c>
      <c r="G65" s="22"/>
      <c r="J65">
        <f t="shared" si="0"/>
        <v>21.5</v>
      </c>
      <c r="L65">
        <f t="shared" si="7"/>
        <v>11</v>
      </c>
      <c r="M65">
        <f t="shared" si="8"/>
        <v>27</v>
      </c>
      <c r="N65" t="str">
        <f t="shared" si="9"/>
        <v>ФПЛ "Суперлига"</v>
      </c>
    </row>
    <row r="66" spans="1:14" ht="13.5" thickBot="1">
      <c r="A66" s="48" t="s">
        <v>374</v>
      </c>
      <c r="B66" t="s">
        <v>106</v>
      </c>
      <c r="C66" s="23"/>
      <c r="D66" s="22">
        <f>VLOOKUP(A66,Групп!$B$2:$N$80,13,0)</f>
        <v>7</v>
      </c>
      <c r="E66" s="22">
        <f>VLOOKUP(A66,'Плей-офф'!$B$3:$N$49,13,0)</f>
        <v>7</v>
      </c>
      <c r="F66" s="22">
        <f>VLOOKUP(A66,'Плей-офф'!$B$53:$N$78,13,0)</f>
        <v>2</v>
      </c>
      <c r="G66" s="22"/>
      <c r="J66">
        <f t="shared" ref="J66:J92" si="10">SUM(C66:I66)</f>
        <v>16</v>
      </c>
      <c r="L66">
        <f t="shared" si="7"/>
        <v>17</v>
      </c>
      <c r="M66">
        <f t="shared" si="8"/>
        <v>33</v>
      </c>
      <c r="N66" t="str">
        <f t="shared" si="9"/>
        <v>Северное Сияние</v>
      </c>
    </row>
    <row r="67" spans="1:14" ht="13.5" thickBot="1">
      <c r="A67" s="52" t="s">
        <v>272</v>
      </c>
      <c r="B67" t="s">
        <v>8</v>
      </c>
      <c r="C67" s="23">
        <f>VLOOKUP(A67,пред!$B$2:$L$92,11,0)</f>
        <v>2.5</v>
      </c>
      <c r="D67" s="22">
        <f>VLOOKUP(A67,Групп!$B$2:$N$80,13,0)</f>
        <v>5</v>
      </c>
      <c r="G67" s="22"/>
      <c r="J67">
        <f t="shared" si="10"/>
        <v>7.5</v>
      </c>
      <c r="L67">
        <f t="shared" si="7"/>
        <v>10</v>
      </c>
      <c r="M67">
        <f t="shared" si="8"/>
        <v>22</v>
      </c>
      <c r="N67" t="str">
        <f t="shared" si="9"/>
        <v>Kanonir.Com</v>
      </c>
    </row>
    <row r="68" spans="1:14" ht="13.5" thickBot="1">
      <c r="A68" s="52" t="s">
        <v>375</v>
      </c>
      <c r="B68" t="s">
        <v>105</v>
      </c>
      <c r="C68" s="23"/>
      <c r="D68" s="22">
        <f>VLOOKUP(A68,Групп!$B$2:$N$80,13,0)</f>
        <v>4</v>
      </c>
      <c r="G68" s="22"/>
      <c r="J68">
        <f t="shared" si="10"/>
        <v>4</v>
      </c>
      <c r="L68">
        <f t="shared" si="7"/>
        <v>9</v>
      </c>
      <c r="M68">
        <f t="shared" si="8"/>
        <v>22</v>
      </c>
      <c r="N68" t="str">
        <f t="shared" si="9"/>
        <v>АФК-Кемерово</v>
      </c>
    </row>
    <row r="69" spans="1:14" ht="13.5" thickBot="1">
      <c r="A69" s="48" t="s">
        <v>376</v>
      </c>
      <c r="B69" t="s">
        <v>107</v>
      </c>
      <c r="C69" s="23"/>
      <c r="D69" s="22">
        <f>VLOOKUP(A69,Групп!$B$2:$N$80,13,0)</f>
        <v>11</v>
      </c>
      <c r="E69" s="22">
        <f>VLOOKUP(A69,'Плей-офф'!$B$3:$N$49,13,0)</f>
        <v>6</v>
      </c>
      <c r="F69" s="22">
        <f>VLOOKUP(A69,'Плей-офф'!$B$53:$N$78,13,0)</f>
        <v>2</v>
      </c>
      <c r="G69" s="22"/>
      <c r="J69">
        <f t="shared" si="10"/>
        <v>19</v>
      </c>
      <c r="L69">
        <f t="shared" si="7"/>
        <v>6</v>
      </c>
      <c r="M69">
        <f t="shared" si="8"/>
        <v>29</v>
      </c>
      <c r="N69" t="str">
        <f t="shared" si="9"/>
        <v>Профессионалы прогноза</v>
      </c>
    </row>
    <row r="70" spans="1:14" ht="13.5" thickBot="1">
      <c r="A70" s="48" t="s">
        <v>377</v>
      </c>
      <c r="B70" t="s">
        <v>10</v>
      </c>
      <c r="C70" s="23">
        <f>VLOOKUP(A70,пред!$B$2:$L$92,11,0)</f>
        <v>3</v>
      </c>
      <c r="D70" s="22">
        <f>VLOOKUP(A70,Групп!$B$2:$N$80,13,0)</f>
        <v>8</v>
      </c>
      <c r="E70" s="22">
        <f>VLOOKUP(A70,'Плей-офф'!$B$3:$N$49,13,0)</f>
        <v>7</v>
      </c>
      <c r="F70" s="22">
        <f>VLOOKUP(A70,'Плей-офф'!$B$53:$N$78,13,0)</f>
        <v>2</v>
      </c>
      <c r="G70" s="22"/>
      <c r="J70">
        <f t="shared" si="10"/>
        <v>20</v>
      </c>
      <c r="L70">
        <f t="shared" si="7"/>
        <v>9</v>
      </c>
      <c r="M70">
        <f t="shared" si="8"/>
        <v>16</v>
      </c>
      <c r="N70" t="str">
        <f t="shared" si="9"/>
        <v>KFP.RU</v>
      </c>
    </row>
    <row r="71" spans="1:14" ht="13.5" thickBot="1">
      <c r="A71" s="52" t="s">
        <v>262</v>
      </c>
      <c r="B71" t="s">
        <v>160</v>
      </c>
      <c r="C71" s="23"/>
      <c r="D71" s="22">
        <f>VLOOKUP(A71,Групп!$B$2:$N$80,13,0)</f>
        <v>2</v>
      </c>
      <c r="G71" s="22"/>
      <c r="J71">
        <f t="shared" si="10"/>
        <v>2</v>
      </c>
      <c r="L71">
        <f t="shared" si="7"/>
        <v>8</v>
      </c>
      <c r="M71">
        <f t="shared" si="8"/>
        <v>21</v>
      </c>
      <c r="N71" t="str">
        <f t="shared" si="9"/>
        <v>TotalZone.ru</v>
      </c>
    </row>
    <row r="72" spans="1:14" ht="13.5" thickBot="1">
      <c r="A72" s="52" t="s">
        <v>378</v>
      </c>
      <c r="B72" t="s">
        <v>245</v>
      </c>
      <c r="C72" s="23">
        <f>VLOOKUP(A72,пред!$B$2:$L$92,11,0)</f>
        <v>2.5</v>
      </c>
      <c r="D72" s="22">
        <f>VLOOKUP(A72,Групп!$B$2:$N$80,13,0)</f>
        <v>0</v>
      </c>
      <c r="G72" s="22"/>
      <c r="J72">
        <f t="shared" si="10"/>
        <v>2.5</v>
      </c>
      <c r="L72">
        <f t="shared" si="7"/>
        <v>7</v>
      </c>
      <c r="M72">
        <f t="shared" si="8"/>
        <v>18</v>
      </c>
      <c r="N72" t="str">
        <f t="shared" si="9"/>
        <v>IgroSports</v>
      </c>
    </row>
    <row r="73" spans="1:14" ht="13.5" thickBot="1">
      <c r="A73" s="48" t="s">
        <v>379</v>
      </c>
      <c r="B73" t="s">
        <v>106</v>
      </c>
      <c r="C73" s="23"/>
      <c r="D73" s="22">
        <f>VLOOKUP(A73,Групп!$B$2:$N$80,13,0)</f>
        <v>8</v>
      </c>
      <c r="E73" s="22">
        <f>VLOOKUP(A73,'Плей-офф'!$B$3:$N$49,13,0)</f>
        <v>1</v>
      </c>
      <c r="G73" s="22"/>
      <c r="J73">
        <f t="shared" si="10"/>
        <v>9</v>
      </c>
      <c r="L73">
        <f t="shared" si="7"/>
        <v>15</v>
      </c>
      <c r="M73">
        <f t="shared" si="8"/>
        <v>31</v>
      </c>
      <c r="N73" t="str">
        <f t="shared" si="9"/>
        <v>Северное Сияние</v>
      </c>
    </row>
    <row r="74" spans="1:14" ht="13.5" thickBot="1">
      <c r="A74" s="48" t="s">
        <v>261</v>
      </c>
      <c r="B74" t="s">
        <v>105</v>
      </c>
      <c r="C74" s="23"/>
      <c r="D74" s="22">
        <f>VLOOKUP(A74,Групп!$B$2:$N$80,13,0)</f>
        <v>8</v>
      </c>
      <c r="E74" s="22">
        <f>VLOOKUP(A74,'Плей-офф'!$B$3:$N$49,13,0)</f>
        <v>3</v>
      </c>
      <c r="G74" s="22"/>
      <c r="J74">
        <f t="shared" si="10"/>
        <v>11</v>
      </c>
      <c r="L74">
        <f t="shared" si="7"/>
        <v>10</v>
      </c>
      <c r="M74">
        <f t="shared" si="8"/>
        <v>23</v>
      </c>
      <c r="N74" t="str">
        <f t="shared" si="9"/>
        <v>АФК-Кемерово</v>
      </c>
    </row>
    <row r="75" spans="1:14" ht="13.5" thickBot="1">
      <c r="A75" s="52" t="s">
        <v>380</v>
      </c>
      <c r="B75" t="s">
        <v>8</v>
      </c>
      <c r="C75" s="23"/>
      <c r="D75" s="22">
        <f>VLOOKUP(A75,Групп!$B$2:$N$80,13,0)</f>
        <v>5</v>
      </c>
      <c r="G75" s="22"/>
      <c r="J75">
        <f t="shared" si="10"/>
        <v>5</v>
      </c>
      <c r="L75">
        <f t="shared" si="7"/>
        <v>11</v>
      </c>
      <c r="M75">
        <f t="shared" si="8"/>
        <v>23</v>
      </c>
      <c r="N75" t="str">
        <f t="shared" si="9"/>
        <v>Kanonir.Com</v>
      </c>
    </row>
    <row r="76" spans="1:14" ht="13.5" thickBot="1">
      <c r="A76" s="52" t="s">
        <v>381</v>
      </c>
      <c r="B76" t="s">
        <v>393</v>
      </c>
      <c r="C76" s="23">
        <f>VLOOKUP(A76,пред!$B$2:$L$92,11,0)</f>
        <v>3.5</v>
      </c>
      <c r="D76" s="22">
        <f>VLOOKUP(A76,Групп!$B$2:$N$80,13,0)</f>
        <v>5</v>
      </c>
      <c r="G76" s="22"/>
      <c r="J76">
        <f t="shared" si="10"/>
        <v>8.5</v>
      </c>
      <c r="L76">
        <f t="shared" si="7"/>
        <v>7</v>
      </c>
      <c r="M76">
        <f t="shared" si="8"/>
        <v>20</v>
      </c>
      <c r="N76" t="str">
        <f t="shared" si="9"/>
        <v>КЛФП Харьков</v>
      </c>
    </row>
    <row r="77" spans="1:14" ht="13.5" thickBot="1">
      <c r="A77" s="48" t="s">
        <v>382</v>
      </c>
      <c r="B77" t="s">
        <v>244</v>
      </c>
      <c r="C77" s="23">
        <f>VLOOKUP(A77,пред!$B$2:$L$92,11,0)</f>
        <v>1.5</v>
      </c>
      <c r="D77" s="22">
        <f>VLOOKUP(A77,Групп!$B$2:$N$80,13,0)</f>
        <v>11</v>
      </c>
      <c r="E77" s="22">
        <f>VLOOKUP(A77,'Плей-офф'!$B$3:$N$49,13,0)</f>
        <v>2</v>
      </c>
      <c r="G77" s="22"/>
      <c r="J77">
        <f t="shared" si="10"/>
        <v>14.5</v>
      </c>
      <c r="L77">
        <f t="shared" si="7"/>
        <v>13</v>
      </c>
      <c r="M77">
        <f t="shared" si="8"/>
        <v>28</v>
      </c>
      <c r="N77" t="str">
        <f t="shared" si="9"/>
        <v>fpk-prognoz.ru</v>
      </c>
    </row>
    <row r="78" spans="1:14" ht="13.5" thickBot="1">
      <c r="A78" s="48" t="s">
        <v>383</v>
      </c>
      <c r="B78" t="s">
        <v>10</v>
      </c>
      <c r="C78" s="23"/>
      <c r="D78" s="22">
        <f>VLOOKUP(A78,Групп!$B$2:$N$80,13,0)</f>
        <v>10</v>
      </c>
      <c r="E78" s="22">
        <f>VLOOKUP(A78,'Плей-офф'!$B$3:$N$49,13,0)</f>
        <v>8</v>
      </c>
      <c r="F78" s="22">
        <f>VLOOKUP(A78,'Плей-офф'!$B$53:$N$78,13,0)</f>
        <v>7</v>
      </c>
      <c r="G78" s="22">
        <f>VLOOKUP(A78,'Плей-офф'!$B$79:$N$89,13,0)</f>
        <v>4</v>
      </c>
      <c r="J78">
        <f t="shared" si="10"/>
        <v>29</v>
      </c>
      <c r="L78">
        <f t="shared" si="7"/>
        <v>8</v>
      </c>
      <c r="M78">
        <f t="shared" si="8"/>
        <v>15</v>
      </c>
      <c r="N78" t="str">
        <f t="shared" si="9"/>
        <v>KFP.RU</v>
      </c>
    </row>
    <row r="79" spans="1:14" ht="13.5" thickBot="1">
      <c r="A79" s="52" t="s">
        <v>384</v>
      </c>
      <c r="B79" t="s">
        <v>107</v>
      </c>
      <c r="C79" s="23"/>
      <c r="D79" s="22">
        <f>VLOOKUP(A79,Групп!$B$2:$N$80,13,0)</f>
        <v>5</v>
      </c>
      <c r="G79" s="22"/>
      <c r="J79">
        <f t="shared" si="10"/>
        <v>5</v>
      </c>
      <c r="L79">
        <f t="shared" si="7"/>
        <v>10</v>
      </c>
      <c r="M79">
        <f t="shared" si="8"/>
        <v>33</v>
      </c>
      <c r="N79" t="str">
        <f t="shared" si="9"/>
        <v>Профессионалы прогноза</v>
      </c>
    </row>
    <row r="80" spans="1:14" ht="13.5" thickBot="1">
      <c r="A80" s="52" t="s">
        <v>385</v>
      </c>
      <c r="B80" t="s">
        <v>160</v>
      </c>
      <c r="C80" s="23"/>
      <c r="D80" s="22">
        <f>VLOOKUP(A80,Групп!$B$2:$N$80,13,0)</f>
        <v>-3</v>
      </c>
      <c r="G80" s="22"/>
      <c r="J80">
        <f t="shared" si="10"/>
        <v>-3</v>
      </c>
      <c r="L80">
        <f t="shared" si="7"/>
        <v>8</v>
      </c>
      <c r="M80">
        <f t="shared" si="8"/>
        <v>21</v>
      </c>
      <c r="N80" t="str">
        <f t="shared" si="9"/>
        <v>TotalZone.ru</v>
      </c>
    </row>
    <row r="81" spans="1:14" ht="13.5" thickBot="1">
      <c r="A81" s="48" t="s">
        <v>266</v>
      </c>
      <c r="B81" t="s">
        <v>141</v>
      </c>
      <c r="C81" s="23"/>
      <c r="D81" s="22">
        <f>VLOOKUP(A81,Групп!$B$2:$N$80,13,0)</f>
        <v>10</v>
      </c>
      <c r="E81" s="22">
        <f>VLOOKUP(A81,'Плей-офф'!$B$3:$N$49,13,0)</f>
        <v>0</v>
      </c>
      <c r="G81" s="22"/>
      <c r="J81">
        <f t="shared" si="10"/>
        <v>10</v>
      </c>
      <c r="L81">
        <f t="shared" ref="L81:L92" si="11">FIND("(",A81)</f>
        <v>12</v>
      </c>
      <c r="M81">
        <f t="shared" ref="M81:M92" si="12">FIND(")",A81)</f>
        <v>22</v>
      </c>
      <c r="N81" t="str">
        <f t="shared" ref="N81:N92" si="13">MID(A81,L81+1,M81-L81-1)</f>
        <v>Мегаспорт</v>
      </c>
    </row>
    <row r="82" spans="1:14" ht="13.5" thickBot="1">
      <c r="A82" s="48" t="s">
        <v>386</v>
      </c>
      <c r="B82" t="s">
        <v>11</v>
      </c>
      <c r="C82" s="23"/>
      <c r="D82" s="22">
        <f>VLOOKUP(A82,Групп!$B$2:$N$80,13,0)</f>
        <v>10</v>
      </c>
      <c r="E82" s="22">
        <f>VLOOKUP(A82,'Плей-офф'!$B$3:$N$49,13,0)</f>
        <v>7</v>
      </c>
      <c r="F82" s="22">
        <f>VLOOKUP(A82,'Плей-офф'!$B$53:$N$78,13,0)</f>
        <v>7</v>
      </c>
      <c r="G82" s="22">
        <f>VLOOKUP(A82,'Плей-офф'!$B$79:$N$89,13,0)</f>
        <v>4</v>
      </c>
      <c r="J82">
        <f t="shared" si="10"/>
        <v>28</v>
      </c>
      <c r="L82">
        <f t="shared" si="11"/>
        <v>12</v>
      </c>
      <c r="M82">
        <f t="shared" si="12"/>
        <v>20</v>
      </c>
      <c r="N82" t="str">
        <f t="shared" si="13"/>
        <v>ВФЛ КБК</v>
      </c>
    </row>
    <row r="83" spans="1:14" ht="13.5" thickBot="1">
      <c r="A83" s="52" t="s">
        <v>387</v>
      </c>
      <c r="B83" t="s">
        <v>394</v>
      </c>
      <c r="C83" s="23">
        <f>VLOOKUP(A83,пред!$B$2:$L$92,11,0)</f>
        <v>2.5</v>
      </c>
      <c r="D83" s="22">
        <f>VLOOKUP(A83,Групп!$B$2:$N$80,13,0)</f>
        <v>4</v>
      </c>
      <c r="G83" s="22"/>
      <c r="J83">
        <f t="shared" si="10"/>
        <v>6.5</v>
      </c>
      <c r="L83">
        <f t="shared" si="11"/>
        <v>7</v>
      </c>
      <c r="M83">
        <f t="shared" si="12"/>
        <v>14</v>
      </c>
      <c r="N83" t="str">
        <f t="shared" si="13"/>
        <v>SaSiSa</v>
      </c>
    </row>
    <row r="84" spans="1:14" ht="13.5" thickBot="1">
      <c r="A84" s="52" t="s">
        <v>388</v>
      </c>
      <c r="B84" t="s">
        <v>5</v>
      </c>
      <c r="C84" s="23"/>
      <c r="D84" s="22">
        <f>VLOOKUP(A84,Групп!$B$2:$N$80,13,0)</f>
        <v>1</v>
      </c>
      <c r="G84" s="22"/>
      <c r="J84">
        <f t="shared" si="10"/>
        <v>1</v>
      </c>
      <c r="L84">
        <f t="shared" si="11"/>
        <v>11</v>
      </c>
      <c r="M84">
        <f t="shared" si="12"/>
        <v>21</v>
      </c>
      <c r="N84" t="str">
        <f t="shared" si="13"/>
        <v>"ФОРВАРД"</v>
      </c>
    </row>
    <row r="85" spans="1:14" ht="13.5" thickBot="1">
      <c r="A85" s="48" t="s">
        <v>389</v>
      </c>
      <c r="B85" t="s">
        <v>9</v>
      </c>
      <c r="C85" s="23"/>
      <c r="D85" s="22">
        <f>VLOOKUP(A85,Групп!$B$2:$N$80,13,0)</f>
        <v>8</v>
      </c>
      <c r="E85" s="22">
        <f>VLOOKUP(A85,'Плей-офф'!$B$3:$N$49,13,0)</f>
        <v>7</v>
      </c>
      <c r="F85" s="22">
        <f>VLOOKUP(A85,'Плей-офф'!$B$53:$N$78,13,0)</f>
        <v>7</v>
      </c>
      <c r="G85" s="22">
        <f>VLOOKUP(A85,'Плей-офф'!$B$79:$N$89,13,0)</f>
        <v>0</v>
      </c>
      <c r="J85">
        <f t="shared" si="10"/>
        <v>22</v>
      </c>
      <c r="L85">
        <f t="shared" si="11"/>
        <v>8</v>
      </c>
      <c r="M85">
        <f t="shared" si="12"/>
        <v>21</v>
      </c>
      <c r="N85" t="str">
        <f t="shared" si="13"/>
        <v>Fprognoz.com</v>
      </c>
    </row>
    <row r="86" spans="1:14" ht="13.5" thickBot="1">
      <c r="A86" s="48" t="s">
        <v>390</v>
      </c>
      <c r="B86" t="s">
        <v>243</v>
      </c>
      <c r="C86" s="23">
        <f>VLOOKUP(A86,пред!$B$2:$L$92,11,0)</f>
        <v>2.5</v>
      </c>
      <c r="D86" s="22">
        <f>VLOOKUP(A86,Групп!$B$2:$N$80,13,0)</f>
        <v>7</v>
      </c>
      <c r="E86" s="22">
        <f>VLOOKUP(A86,'Плей-офф'!$B$3:$N$49,13,0)</f>
        <v>2</v>
      </c>
      <c r="G86" s="22"/>
      <c r="J86">
        <f t="shared" si="10"/>
        <v>11.5</v>
      </c>
      <c r="L86">
        <f t="shared" si="11"/>
        <v>5</v>
      </c>
      <c r="M86">
        <f t="shared" si="12"/>
        <v>10</v>
      </c>
      <c r="N86" t="str">
        <f t="shared" si="13"/>
        <v>ОЛФП</v>
      </c>
    </row>
    <row r="87" spans="1:14" ht="13.5" thickBot="1">
      <c r="A87" s="52" t="s">
        <v>265</v>
      </c>
      <c r="B87" t="s">
        <v>4</v>
      </c>
      <c r="C87" s="23">
        <f>VLOOKUP(A87,пред!$B$2:$L$92,11,0)</f>
        <v>3.5</v>
      </c>
      <c r="D87" s="22">
        <f>VLOOKUP(A87,Групп!$B$2:$N$80,13,0)</f>
        <v>6</v>
      </c>
      <c r="G87" s="22"/>
      <c r="J87">
        <f t="shared" si="10"/>
        <v>9.5</v>
      </c>
      <c r="L87">
        <f t="shared" si="11"/>
        <v>11</v>
      </c>
      <c r="M87">
        <f t="shared" si="12"/>
        <v>23</v>
      </c>
      <c r="N87" t="str">
        <f t="shared" si="13"/>
        <v>RED-ARMY.RU</v>
      </c>
    </row>
    <row r="88" spans="1:14" ht="13.5" thickBot="1">
      <c r="A88" s="52" t="s">
        <v>271</v>
      </c>
      <c r="B88" t="s">
        <v>107</v>
      </c>
      <c r="C88" s="23"/>
      <c r="D88" s="22">
        <f>VLOOKUP(A88,Групп!$B$2:$N$80,13,0)</f>
        <v>5</v>
      </c>
      <c r="G88" s="22"/>
      <c r="J88">
        <f t="shared" si="10"/>
        <v>5</v>
      </c>
      <c r="L88">
        <f t="shared" si="11"/>
        <v>16</v>
      </c>
      <c r="M88">
        <f t="shared" si="12"/>
        <v>39</v>
      </c>
      <c r="N88" t="str">
        <f t="shared" si="13"/>
        <v>Профессионалы прогноза</v>
      </c>
    </row>
    <row r="89" spans="1:14" ht="13.5" thickBot="1">
      <c r="A89" s="48" t="s">
        <v>269</v>
      </c>
      <c r="B89" t="s">
        <v>141</v>
      </c>
      <c r="C89" s="23"/>
      <c r="D89" s="22">
        <f>VLOOKUP(A89,Групп!$B$2:$N$80,13,0)</f>
        <v>9</v>
      </c>
      <c r="E89" s="22">
        <f>VLOOKUP(A89,'Плей-офф'!$B$3:$N$49,13,0)</f>
        <v>7</v>
      </c>
      <c r="F89" s="22">
        <f>VLOOKUP(A89,'Плей-офф'!$B$53:$N$78,13,0)</f>
        <v>7</v>
      </c>
      <c r="G89" s="22">
        <f>VLOOKUP(A89,'Плей-офф'!$B$79:$N$89,13,0)</f>
        <v>7</v>
      </c>
      <c r="H89">
        <f>VLOOKUP(A89,'Плей-офф'!$B$93:$N$97,13,0)</f>
        <v>3</v>
      </c>
      <c r="J89">
        <f t="shared" si="10"/>
        <v>33</v>
      </c>
      <c r="L89">
        <f t="shared" si="11"/>
        <v>6</v>
      </c>
      <c r="M89">
        <f t="shared" si="12"/>
        <v>16</v>
      </c>
      <c r="N89" t="str">
        <f t="shared" si="13"/>
        <v>Мегаспорт</v>
      </c>
    </row>
    <row r="90" spans="1:14" ht="13.5" thickBot="1">
      <c r="A90" s="48" t="s">
        <v>391</v>
      </c>
      <c r="B90" t="s">
        <v>12</v>
      </c>
      <c r="C90" s="23">
        <f>VLOOKUP(A90,пред!$B$2:$L$92,11,0)</f>
        <v>3.5</v>
      </c>
      <c r="D90" s="22">
        <f>VLOOKUP(A90,Групп!$B$2:$N$80,13,0)</f>
        <v>8</v>
      </c>
      <c r="E90" s="22">
        <f>VLOOKUP(A90,'Плей-офф'!$B$3:$N$49,13,0)</f>
        <v>2</v>
      </c>
      <c r="G90" s="22"/>
      <c r="J90">
        <f t="shared" si="10"/>
        <v>13.5</v>
      </c>
      <c r="L90">
        <f t="shared" si="11"/>
        <v>11</v>
      </c>
      <c r="M90">
        <f t="shared" si="12"/>
        <v>19</v>
      </c>
      <c r="N90" t="str">
        <f t="shared" si="13"/>
        <v>VOON.RU</v>
      </c>
    </row>
    <row r="91" spans="1:14" ht="13.5" thickBot="1">
      <c r="A91" s="52" t="s">
        <v>278</v>
      </c>
      <c r="B91" t="s">
        <v>11</v>
      </c>
      <c r="C91" s="23"/>
      <c r="D91" s="22">
        <f>VLOOKUP(A91,Групп!$B$2:$N$80,13,0)</f>
        <v>5</v>
      </c>
      <c r="G91" s="22"/>
      <c r="J91">
        <f t="shared" si="10"/>
        <v>5</v>
      </c>
      <c r="L91">
        <f t="shared" si="11"/>
        <v>10</v>
      </c>
      <c r="M91">
        <f t="shared" si="12"/>
        <v>18</v>
      </c>
      <c r="N91" t="str">
        <f t="shared" si="13"/>
        <v>ВФЛ КБК</v>
      </c>
    </row>
    <row r="92" spans="1:14" ht="13.5" thickBot="1">
      <c r="A92" s="52" t="s">
        <v>392</v>
      </c>
      <c r="B92" t="s">
        <v>395</v>
      </c>
      <c r="C92" s="23">
        <f>VLOOKUP(A92,пред!$B$2:$L$92,11,0)</f>
        <v>3</v>
      </c>
      <c r="D92" s="22">
        <f>VLOOKUP(A92,Групп!$B$2:$N$80,13,0)</f>
        <v>3</v>
      </c>
      <c r="G92" s="22"/>
      <c r="J92">
        <f t="shared" si="10"/>
        <v>6</v>
      </c>
      <c r="L92">
        <f t="shared" si="11"/>
        <v>6</v>
      </c>
      <c r="M92">
        <f t="shared" si="12"/>
        <v>13</v>
      </c>
      <c r="N92" t="str">
        <f t="shared" si="13"/>
        <v>MyFkip</v>
      </c>
    </row>
    <row r="93" spans="1:14">
      <c r="G93" s="22"/>
      <c r="H93" t="e">
        <f>VLOOKUP(A93,'Плей-офф'!$B$93:$N$97,13,0)</f>
        <v>#N/A</v>
      </c>
      <c r="I93" t="e">
        <f>VLOOKUP(A93,'Плей-офф'!$B$101:$N$102,13,0)</f>
        <v>#N/A</v>
      </c>
    </row>
  </sheetData>
  <autoFilter ref="A1:J93">
    <filterColumn colId="4"/>
    <filterColumn colId="5"/>
  </autoFilter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zoomScaleNormal="100" workbookViewId="0">
      <selection activeCell="B1" sqref="B1:B1048576"/>
    </sheetView>
  </sheetViews>
  <sheetFormatPr defaultRowHeight="12.75"/>
  <cols>
    <col min="2" max="2" width="42.85546875" customWidth="1"/>
    <col min="3" max="3" width="6.5703125" customWidth="1"/>
    <col min="4" max="7" width="7" style="20" customWidth="1"/>
    <col min="8" max="8" width="10.28515625" customWidth="1"/>
    <col min="9" max="12" width="7" customWidth="1"/>
  </cols>
  <sheetData>
    <row r="1" spans="1:14" ht="13.5" thickBot="1">
      <c r="A1" s="45" t="s">
        <v>22</v>
      </c>
      <c r="B1" s="46" t="s">
        <v>23</v>
      </c>
      <c r="C1" s="45" t="s">
        <v>24</v>
      </c>
      <c r="D1" s="45" t="s">
        <v>25</v>
      </c>
      <c r="E1" s="45" t="s">
        <v>26</v>
      </c>
      <c r="F1" s="45" t="s">
        <v>27</v>
      </c>
      <c r="G1" s="45" t="s">
        <v>28</v>
      </c>
      <c r="H1" s="45" t="s">
        <v>29</v>
      </c>
      <c r="I1" s="45" t="s">
        <v>30</v>
      </c>
      <c r="J1" s="45" t="s">
        <v>31</v>
      </c>
      <c r="K1" s="45" t="s">
        <v>32</v>
      </c>
      <c r="L1" s="5" t="s">
        <v>33</v>
      </c>
    </row>
    <row r="2" spans="1:14" ht="13.5" thickBot="1">
      <c r="A2" s="47" t="s">
        <v>202</v>
      </c>
      <c r="B2" s="48" t="s">
        <v>240</v>
      </c>
      <c r="C2" s="49">
        <v>2</v>
      </c>
      <c r="D2" s="50">
        <v>3</v>
      </c>
      <c r="E2" s="50">
        <v>2</v>
      </c>
      <c r="F2" s="50">
        <v>1</v>
      </c>
      <c r="G2" s="50">
        <v>0</v>
      </c>
      <c r="H2" s="50" t="s">
        <v>200</v>
      </c>
      <c r="I2" s="50" t="s">
        <v>71</v>
      </c>
      <c r="J2" s="50" t="s">
        <v>93</v>
      </c>
      <c r="K2" s="50" t="s">
        <v>49</v>
      </c>
      <c r="L2">
        <f>IF(D2=2,E2+F2/2+1/2,IF(D2=3,E2+F2/2,1.5))+1</f>
        <v>3.5</v>
      </c>
      <c r="N2" t="str">
        <f>VLOOKUP(B2,'Сезон 2018'!$A$2:$B$92,2,0)</f>
        <v>SFP</v>
      </c>
    </row>
    <row r="3" spans="1:14" ht="13.5" thickBot="1">
      <c r="A3" s="51" t="s">
        <v>203</v>
      </c>
      <c r="B3" s="52" t="s">
        <v>396</v>
      </c>
      <c r="C3" s="53">
        <v>0</v>
      </c>
      <c r="D3" s="54">
        <v>3</v>
      </c>
      <c r="E3" s="54">
        <v>0</v>
      </c>
      <c r="F3" s="54">
        <v>1</v>
      </c>
      <c r="G3" s="54">
        <v>2</v>
      </c>
      <c r="H3" s="54" t="s">
        <v>157</v>
      </c>
      <c r="I3" s="54" t="s">
        <v>73</v>
      </c>
      <c r="J3" s="54" t="s">
        <v>110</v>
      </c>
      <c r="K3" s="54" t="s">
        <v>49</v>
      </c>
      <c r="L3">
        <f>IF(D3=2,E3+F3/2,IF(D3=3,E3+F3/2,1.5))</f>
        <v>0.5</v>
      </c>
      <c r="N3" t="str">
        <f>VLOOKUP(B3,'Сезон 2018'!$A$2:$B$37,2,0)</f>
        <v>Red Anfield</v>
      </c>
    </row>
    <row r="4" spans="1:14" ht="13.5" thickBot="1">
      <c r="A4" s="45" t="s">
        <v>22</v>
      </c>
      <c r="B4" s="46" t="s">
        <v>23</v>
      </c>
      <c r="C4" s="45" t="s">
        <v>24</v>
      </c>
      <c r="D4" s="45" t="s">
        <v>25</v>
      </c>
      <c r="E4" s="45" t="s">
        <v>26</v>
      </c>
      <c r="F4" s="45" t="s">
        <v>27</v>
      </c>
      <c r="G4" s="45" t="s">
        <v>28</v>
      </c>
      <c r="H4" s="45" t="s">
        <v>29</v>
      </c>
      <c r="I4" s="45" t="s">
        <v>30</v>
      </c>
      <c r="J4" s="45" t="s">
        <v>31</v>
      </c>
      <c r="K4" s="45" t="s">
        <v>32</v>
      </c>
    </row>
    <row r="5" spans="1:14" ht="13.5" thickBot="1">
      <c r="A5" s="47" t="s">
        <v>202</v>
      </c>
      <c r="B5" s="48" t="s">
        <v>422</v>
      </c>
      <c r="C5" s="49">
        <v>2</v>
      </c>
      <c r="D5" s="50">
        <v>2</v>
      </c>
      <c r="E5" s="50">
        <v>2</v>
      </c>
      <c r="F5" s="50">
        <v>0</v>
      </c>
      <c r="G5" s="50">
        <v>0</v>
      </c>
      <c r="H5" s="50" t="s">
        <v>75</v>
      </c>
      <c r="I5" s="50" t="s">
        <v>71</v>
      </c>
      <c r="J5" s="50" t="s">
        <v>62</v>
      </c>
      <c r="K5" s="50" t="s">
        <v>49</v>
      </c>
      <c r="L5">
        <f t="shared" ref="L5" si="0">IF(D5=2,E5+F5/2+1/2,IF(D5=3,E5+F5/2,1.5))+1</f>
        <v>3.5</v>
      </c>
      <c r="N5" t="str">
        <f>VLOOKUP(B5,'Сезон 2018'!$A$2:$B$92,2,0)</f>
        <v>Russian Roulette</v>
      </c>
    </row>
    <row r="6" spans="1:14" ht="13.5" thickBot="1">
      <c r="A6" s="51" t="s">
        <v>203</v>
      </c>
      <c r="B6" s="52" t="s">
        <v>397</v>
      </c>
      <c r="C6" s="53">
        <v>0</v>
      </c>
      <c r="D6" s="54">
        <v>2</v>
      </c>
      <c r="E6" s="54">
        <v>0</v>
      </c>
      <c r="F6" s="54">
        <v>0</v>
      </c>
      <c r="G6" s="54">
        <v>2</v>
      </c>
      <c r="H6" s="54" t="s">
        <v>76</v>
      </c>
      <c r="I6" s="54" t="s">
        <v>73</v>
      </c>
      <c r="J6" s="54" t="s">
        <v>116</v>
      </c>
      <c r="K6" s="54" t="s">
        <v>49</v>
      </c>
      <c r="L6">
        <f t="shared" ref="L6" si="1">IF(D6=2,E6+F6/2,IF(D6=3,E6+F6/2,1.5))</f>
        <v>0</v>
      </c>
      <c r="N6" t="str">
        <f>VLOOKUP(B6,'Сезон 2018'!$A$2:$B$37,2,0)</f>
        <v>TotalZone.ru</v>
      </c>
    </row>
    <row r="7" spans="1:14" ht="13.5" thickBot="1">
      <c r="A7" s="45" t="s">
        <v>22</v>
      </c>
      <c r="B7" s="46" t="s">
        <v>23</v>
      </c>
      <c r="C7" s="45" t="s">
        <v>24</v>
      </c>
      <c r="D7" s="45" t="s">
        <v>25</v>
      </c>
      <c r="E7" s="45" t="s">
        <v>26</v>
      </c>
      <c r="F7" s="45" t="s">
        <v>27</v>
      </c>
      <c r="G7" s="45" t="s">
        <v>28</v>
      </c>
      <c r="H7" s="45" t="s">
        <v>29</v>
      </c>
      <c r="I7" s="45" t="s">
        <v>30</v>
      </c>
      <c r="J7" s="45" t="s">
        <v>31</v>
      </c>
      <c r="K7" s="45" t="s">
        <v>32</v>
      </c>
    </row>
    <row r="8" spans="1:14" ht="13.5" thickBot="1">
      <c r="A8" s="47" t="s">
        <v>202</v>
      </c>
      <c r="B8" s="48" t="s">
        <v>423</v>
      </c>
      <c r="C8" s="49">
        <v>2</v>
      </c>
      <c r="D8" s="50">
        <v>4</v>
      </c>
      <c r="E8" s="50">
        <v>2</v>
      </c>
      <c r="F8" s="50">
        <v>1</v>
      </c>
      <c r="G8" s="50">
        <v>1</v>
      </c>
      <c r="H8" s="50" t="s">
        <v>200</v>
      </c>
      <c r="I8" s="50" t="s">
        <v>71</v>
      </c>
      <c r="J8" s="50" t="s">
        <v>63</v>
      </c>
      <c r="K8" s="50" t="s">
        <v>49</v>
      </c>
      <c r="L8">
        <f t="shared" ref="L8" si="2">IF(D8=2,E8+F8/2+1/2,IF(D8=3,E8+F8/2,1.5))+1</f>
        <v>2.5</v>
      </c>
      <c r="N8" t="str">
        <f>VLOOKUP(B8,'Сезон 2018'!$A$2:$B$92,2,0)</f>
        <v>SaSiSa</v>
      </c>
    </row>
    <row r="9" spans="1:14" ht="13.5" thickBot="1">
      <c r="A9" s="51" t="s">
        <v>203</v>
      </c>
      <c r="B9" s="52" t="s">
        <v>398</v>
      </c>
      <c r="C9" s="53">
        <v>1</v>
      </c>
      <c r="D9" s="54">
        <v>4</v>
      </c>
      <c r="E9" s="54">
        <v>1</v>
      </c>
      <c r="F9" s="54">
        <v>1</v>
      </c>
      <c r="G9" s="54">
        <v>2</v>
      </c>
      <c r="H9" s="54" t="s">
        <v>157</v>
      </c>
      <c r="I9" s="54" t="s">
        <v>73</v>
      </c>
      <c r="J9" s="54" t="s">
        <v>110</v>
      </c>
      <c r="K9" s="54" t="s">
        <v>48</v>
      </c>
      <c r="L9">
        <f t="shared" ref="L9" si="3">IF(D9=2,E9+F9/2,IF(D9=3,E9+F9/2,1.5))</f>
        <v>1.5</v>
      </c>
      <c r="N9" t="str">
        <f>VLOOKUP(B9,'Сезон 2018'!$A$2:$B$37,2,0)</f>
        <v>7-40</v>
      </c>
    </row>
    <row r="10" spans="1:14" ht="13.5" thickBot="1">
      <c r="A10" s="45" t="s">
        <v>22</v>
      </c>
      <c r="B10" s="46" t="s">
        <v>23</v>
      </c>
      <c r="C10" s="45" t="s">
        <v>24</v>
      </c>
      <c r="D10" s="45" t="s">
        <v>25</v>
      </c>
      <c r="E10" s="45" t="s">
        <v>26</v>
      </c>
      <c r="F10" s="45" t="s">
        <v>27</v>
      </c>
      <c r="G10" s="45" t="s">
        <v>28</v>
      </c>
      <c r="H10" s="45" t="s">
        <v>29</v>
      </c>
      <c r="I10" s="45" t="s">
        <v>30</v>
      </c>
      <c r="J10" s="45" t="s">
        <v>31</v>
      </c>
      <c r="K10" s="45" t="s">
        <v>32</v>
      </c>
    </row>
    <row r="11" spans="1:14" ht="13.5" thickBot="1">
      <c r="A11" s="47" t="s">
        <v>202</v>
      </c>
      <c r="B11" s="48" t="s">
        <v>424</v>
      </c>
      <c r="C11" s="49">
        <v>2</v>
      </c>
      <c r="D11" s="50">
        <v>4</v>
      </c>
      <c r="E11" s="50">
        <v>2</v>
      </c>
      <c r="F11" s="50">
        <v>1</v>
      </c>
      <c r="G11" s="50">
        <v>1</v>
      </c>
      <c r="H11" s="50" t="s">
        <v>254</v>
      </c>
      <c r="I11" s="50" t="s">
        <v>68</v>
      </c>
      <c r="J11" s="50" t="s">
        <v>67</v>
      </c>
      <c r="K11" s="50" t="s">
        <v>49</v>
      </c>
      <c r="L11">
        <f t="shared" ref="L11" si="4">IF(D11=2,E11+F11/2+1/2,IF(D11=3,E11+F11/2,1.5))+1</f>
        <v>2.5</v>
      </c>
      <c r="N11" t="str">
        <f>VLOOKUP(B11,'Сезон 2018'!$A$2:$B$92,2,0)</f>
        <v>Жемчужина Кузбасса</v>
      </c>
    </row>
    <row r="12" spans="1:14" ht="13.5" thickBot="1">
      <c r="A12" s="51" t="s">
        <v>203</v>
      </c>
      <c r="B12" s="52" t="s">
        <v>399</v>
      </c>
      <c r="C12" s="53">
        <v>1</v>
      </c>
      <c r="D12" s="54">
        <v>4</v>
      </c>
      <c r="E12" s="54">
        <v>1</v>
      </c>
      <c r="F12" s="54">
        <v>1</v>
      </c>
      <c r="G12" s="54">
        <v>2</v>
      </c>
      <c r="H12" s="54" t="s">
        <v>172</v>
      </c>
      <c r="I12" s="54" t="s">
        <v>69</v>
      </c>
      <c r="J12" s="54" t="s">
        <v>62</v>
      </c>
      <c r="K12" s="54" t="s">
        <v>48</v>
      </c>
      <c r="L12">
        <f t="shared" ref="L12" si="5">IF(D12=2,E12+F12/2,IF(D12=3,E12+F12/2,1.5))</f>
        <v>1.5</v>
      </c>
      <c r="N12" t="str">
        <f>VLOOKUP(B12,'Сезон 2018'!$A$2:$B$37,2,0)</f>
        <v>PRED.SU</v>
      </c>
    </row>
    <row r="13" spans="1:14" ht="13.5" thickBot="1">
      <c r="A13" s="45" t="s">
        <v>22</v>
      </c>
      <c r="B13" s="46" t="s">
        <v>23</v>
      </c>
      <c r="C13" s="45" t="s">
        <v>24</v>
      </c>
      <c r="D13" s="45" t="s">
        <v>25</v>
      </c>
      <c r="E13" s="45" t="s">
        <v>26</v>
      </c>
      <c r="F13" s="45" t="s">
        <v>27</v>
      </c>
      <c r="G13" s="45" t="s">
        <v>28</v>
      </c>
      <c r="H13" s="45" t="s">
        <v>29</v>
      </c>
      <c r="I13" s="45" t="s">
        <v>30</v>
      </c>
      <c r="J13" s="45" t="s">
        <v>31</v>
      </c>
      <c r="K13" s="45" t="s">
        <v>32</v>
      </c>
    </row>
    <row r="14" spans="1:14" ht="13.5" thickBot="1">
      <c r="A14" s="47" t="s">
        <v>202</v>
      </c>
      <c r="B14" s="48" t="s">
        <v>425</v>
      </c>
      <c r="C14" s="49">
        <v>1</v>
      </c>
      <c r="D14" s="50">
        <v>3</v>
      </c>
      <c r="E14" s="50">
        <v>1</v>
      </c>
      <c r="F14" s="50">
        <v>2</v>
      </c>
      <c r="G14" s="50">
        <v>0</v>
      </c>
      <c r="H14" s="50" t="s">
        <v>144</v>
      </c>
      <c r="I14" s="50" t="s">
        <v>52</v>
      </c>
      <c r="J14" s="50" t="s">
        <v>61</v>
      </c>
      <c r="K14" s="50" t="s">
        <v>49</v>
      </c>
      <c r="L14">
        <f t="shared" ref="L14" si="6">IF(D14=2,E14+F14/2+1/2,IF(D14=3,E14+F14/2,1.5))+1</f>
        <v>3</v>
      </c>
      <c r="N14" t="str">
        <f>VLOOKUP(B14,'Сезон 2018'!$A$2:$B$92,2,0)</f>
        <v>ВФЛ КБК</v>
      </c>
    </row>
    <row r="15" spans="1:14" ht="13.5" thickBot="1">
      <c r="A15" s="51" t="s">
        <v>203</v>
      </c>
      <c r="B15" s="52" t="s">
        <v>242</v>
      </c>
      <c r="C15" s="53">
        <v>0</v>
      </c>
      <c r="D15" s="54">
        <v>3</v>
      </c>
      <c r="E15" s="54">
        <v>0</v>
      </c>
      <c r="F15" s="54">
        <v>2</v>
      </c>
      <c r="G15" s="54">
        <v>1</v>
      </c>
      <c r="H15" s="54" t="s">
        <v>145</v>
      </c>
      <c r="I15" s="54" t="s">
        <v>53</v>
      </c>
      <c r="J15" s="54" t="s">
        <v>62</v>
      </c>
      <c r="K15" s="54" t="s">
        <v>49</v>
      </c>
      <c r="L15">
        <f t="shared" ref="L15" si="7">IF(D15=2,E15+F15/2,IF(D15=3,E15+F15/2,1.5))</f>
        <v>1</v>
      </c>
      <c r="N15" t="str">
        <f>VLOOKUP(B15,'Сезон 2018'!$A$2:$B$37,2,0)</f>
        <v>VTOTO.RU</v>
      </c>
    </row>
    <row r="16" spans="1:14" ht="13.5" thickBot="1">
      <c r="A16" s="45" t="s">
        <v>22</v>
      </c>
      <c r="B16" s="46" t="s">
        <v>23</v>
      </c>
      <c r="C16" s="45" t="s">
        <v>24</v>
      </c>
      <c r="D16" s="45" t="s">
        <v>25</v>
      </c>
      <c r="E16" s="45" t="s">
        <v>26</v>
      </c>
      <c r="F16" s="45" t="s">
        <v>27</v>
      </c>
      <c r="G16" s="45" t="s">
        <v>28</v>
      </c>
      <c r="H16" s="45" t="s">
        <v>29</v>
      </c>
      <c r="I16" s="45" t="s">
        <v>30</v>
      </c>
      <c r="J16" s="45" t="s">
        <v>31</v>
      </c>
      <c r="K16" s="45" t="s">
        <v>32</v>
      </c>
    </row>
    <row r="17" spans="1:14" ht="13.5" thickBot="1">
      <c r="A17" s="47" t="s">
        <v>202</v>
      </c>
      <c r="B17" s="48" t="s">
        <v>426</v>
      </c>
      <c r="C17" s="49">
        <v>2</v>
      </c>
      <c r="D17" s="50">
        <v>4</v>
      </c>
      <c r="E17" s="50">
        <v>2</v>
      </c>
      <c r="F17" s="50">
        <v>1</v>
      </c>
      <c r="G17" s="50">
        <v>1</v>
      </c>
      <c r="H17" s="50" t="s">
        <v>90</v>
      </c>
      <c r="I17" s="50" t="s">
        <v>52</v>
      </c>
      <c r="J17" s="50" t="s">
        <v>58</v>
      </c>
      <c r="K17" s="50" t="s">
        <v>49</v>
      </c>
      <c r="L17">
        <f t="shared" ref="L17" si="8">IF(D17=2,E17+F17/2+1/2,IF(D17=3,E17+F17/2,1.5))+1</f>
        <v>2.5</v>
      </c>
      <c r="N17" t="str">
        <f>VLOOKUP(B17,'Сезон 2018'!$A$2:$B$92,2,0)</f>
        <v>IgroSports</v>
      </c>
    </row>
    <row r="18" spans="1:14" ht="13.5" thickBot="1">
      <c r="A18" s="51" t="s">
        <v>203</v>
      </c>
      <c r="B18" s="52" t="s">
        <v>400</v>
      </c>
      <c r="C18" s="53">
        <v>1</v>
      </c>
      <c r="D18" s="54">
        <v>4</v>
      </c>
      <c r="E18" s="54">
        <v>1</v>
      </c>
      <c r="F18" s="54">
        <v>1</v>
      </c>
      <c r="G18" s="54">
        <v>2</v>
      </c>
      <c r="H18" s="54" t="s">
        <v>77</v>
      </c>
      <c r="I18" s="54" t="s">
        <v>53</v>
      </c>
      <c r="J18" s="54" t="s">
        <v>74</v>
      </c>
      <c r="K18" s="54" t="s">
        <v>49</v>
      </c>
      <c r="L18">
        <f t="shared" ref="L18" si="9">IF(D18=2,E18+F18/2,IF(D18=3,E18+F18/2,1.5))</f>
        <v>1.5</v>
      </c>
      <c r="N18" t="str">
        <f>VLOOKUP(B18,'Сезон 2018'!$A$2:$B$37,2,0)</f>
        <v>RED-ARMY.RU</v>
      </c>
    </row>
    <row r="19" spans="1:14" ht="13.5" thickBot="1">
      <c r="A19" s="45" t="s">
        <v>22</v>
      </c>
      <c r="B19" s="46" t="s">
        <v>23</v>
      </c>
      <c r="C19" s="45" t="s">
        <v>24</v>
      </c>
      <c r="D19" s="45" t="s">
        <v>25</v>
      </c>
      <c r="E19" s="45" t="s">
        <v>26</v>
      </c>
      <c r="F19" s="45" t="s">
        <v>27</v>
      </c>
      <c r="G19" s="45" t="s">
        <v>28</v>
      </c>
      <c r="H19" s="45" t="s">
        <v>29</v>
      </c>
      <c r="I19" s="45" t="s">
        <v>30</v>
      </c>
      <c r="J19" s="45" t="s">
        <v>31</v>
      </c>
      <c r="K19" s="45" t="s">
        <v>32</v>
      </c>
    </row>
    <row r="20" spans="1:14" ht="26.25" thickBot="1">
      <c r="A20" s="47" t="s">
        <v>202</v>
      </c>
      <c r="B20" s="48" t="s">
        <v>427</v>
      </c>
      <c r="C20" s="49">
        <v>2</v>
      </c>
      <c r="D20" s="50">
        <v>3</v>
      </c>
      <c r="E20" s="50">
        <v>2</v>
      </c>
      <c r="F20" s="50">
        <v>0</v>
      </c>
      <c r="G20" s="50">
        <v>1</v>
      </c>
      <c r="H20" s="50" t="s">
        <v>90</v>
      </c>
      <c r="I20" s="50" t="s">
        <v>52</v>
      </c>
      <c r="J20" s="50" t="s">
        <v>95</v>
      </c>
      <c r="K20" s="50" t="s">
        <v>49</v>
      </c>
      <c r="L20">
        <f t="shared" ref="L20" si="10">IF(D20=2,E20+F20/2+1/2,IF(D20=3,E20+F20/2,1.5))+1</f>
        <v>3</v>
      </c>
      <c r="N20" t="str">
        <f>VLOOKUP(B20,'Сезон 2018'!$A$2:$B$92,2,0)</f>
        <v>КСП "Торпедо" им. Эдуарда Стрельцова</v>
      </c>
    </row>
    <row r="21" spans="1:14" ht="13.5" thickBot="1">
      <c r="A21" s="51" t="s">
        <v>203</v>
      </c>
      <c r="B21" s="52" t="s">
        <v>401</v>
      </c>
      <c r="C21" s="53">
        <v>1</v>
      </c>
      <c r="D21" s="54">
        <v>3</v>
      </c>
      <c r="E21" s="54">
        <v>1</v>
      </c>
      <c r="F21" s="54">
        <v>0</v>
      </c>
      <c r="G21" s="54">
        <v>2</v>
      </c>
      <c r="H21" s="54" t="s">
        <v>77</v>
      </c>
      <c r="I21" s="54" t="s">
        <v>53</v>
      </c>
      <c r="J21" s="54" t="s">
        <v>110</v>
      </c>
      <c r="K21" s="54" t="s">
        <v>49</v>
      </c>
      <c r="L21">
        <f t="shared" ref="L21" si="11">IF(D21=2,E21+F21/2,IF(D21=3,E21+F21/2,1.5))</f>
        <v>1</v>
      </c>
      <c r="N21" t="str">
        <f>VLOOKUP(B21,'Сезон 2018'!$A$2:$B$37,2,0)</f>
        <v>SEclub.org</v>
      </c>
    </row>
    <row r="22" spans="1:14" ht="13.5" thickBot="1">
      <c r="A22" s="45" t="s">
        <v>22</v>
      </c>
      <c r="B22" s="46" t="s">
        <v>23</v>
      </c>
      <c r="C22" s="45" t="s">
        <v>24</v>
      </c>
      <c r="D22" s="45" t="s">
        <v>25</v>
      </c>
      <c r="E22" s="45" t="s">
        <v>26</v>
      </c>
      <c r="F22" s="45" t="s">
        <v>27</v>
      </c>
      <c r="G22" s="45" t="s">
        <v>28</v>
      </c>
      <c r="H22" s="45" t="s">
        <v>29</v>
      </c>
      <c r="I22" s="45" t="s">
        <v>30</v>
      </c>
      <c r="J22" s="45" t="s">
        <v>31</v>
      </c>
      <c r="K22" s="45" t="s">
        <v>32</v>
      </c>
    </row>
    <row r="23" spans="1:14" ht="13.5" thickBot="1">
      <c r="A23" s="47" t="s">
        <v>202</v>
      </c>
      <c r="B23" s="48" t="s">
        <v>241</v>
      </c>
      <c r="C23" s="49">
        <v>2</v>
      </c>
      <c r="D23" s="50">
        <v>3</v>
      </c>
      <c r="E23" s="50">
        <v>2</v>
      </c>
      <c r="F23" s="50">
        <v>1</v>
      </c>
      <c r="G23" s="50">
        <v>0</v>
      </c>
      <c r="H23" s="50" t="s">
        <v>252</v>
      </c>
      <c r="I23" s="50" t="s">
        <v>52</v>
      </c>
      <c r="J23" s="50" t="s">
        <v>93</v>
      </c>
      <c r="K23" s="50" t="s">
        <v>49</v>
      </c>
      <c r="L23">
        <f t="shared" ref="L23" si="12">IF(D23=2,E23+F23/2+1/2,IF(D23=3,E23+F23/2,1.5))+1</f>
        <v>3.5</v>
      </c>
      <c r="N23" t="str">
        <f>VLOOKUP(B23,'Сезон 2018'!$A$2:$B$92,2,0)</f>
        <v>КФП "АРСЕНАЛ"</v>
      </c>
    </row>
    <row r="24" spans="1:14" ht="13.5" thickBot="1">
      <c r="A24" s="51" t="s">
        <v>203</v>
      </c>
      <c r="B24" s="52" t="s">
        <v>402</v>
      </c>
      <c r="C24" s="53">
        <v>0</v>
      </c>
      <c r="D24" s="54">
        <v>3</v>
      </c>
      <c r="E24" s="54">
        <v>0</v>
      </c>
      <c r="F24" s="54">
        <v>1</v>
      </c>
      <c r="G24" s="54">
        <v>2</v>
      </c>
      <c r="H24" s="54" t="s">
        <v>253</v>
      </c>
      <c r="I24" s="54" t="s">
        <v>53</v>
      </c>
      <c r="J24" s="54" t="s">
        <v>95</v>
      </c>
      <c r="K24" s="54" t="s">
        <v>49</v>
      </c>
      <c r="L24">
        <f t="shared" ref="L24" si="13">IF(D24=2,E24+F24/2,IF(D24=3,E24+F24/2,1.5))</f>
        <v>0.5</v>
      </c>
      <c r="N24" t="str">
        <f>VLOOKUP(B24,'Сезон 2018'!$A$2:$B$37,2,0)</f>
        <v>liga1.ru</v>
      </c>
    </row>
    <row r="25" spans="1:14" ht="13.5" thickBot="1">
      <c r="A25" s="45" t="s">
        <v>22</v>
      </c>
      <c r="B25" s="46" t="s">
        <v>23</v>
      </c>
      <c r="C25" s="45" t="s">
        <v>24</v>
      </c>
      <c r="D25" s="45" t="s">
        <v>25</v>
      </c>
      <c r="E25" s="45" t="s">
        <v>26</v>
      </c>
      <c r="F25" s="45" t="s">
        <v>27</v>
      </c>
      <c r="G25" s="45" t="s">
        <v>28</v>
      </c>
      <c r="H25" s="45" t="s">
        <v>29</v>
      </c>
      <c r="I25" s="45" t="s">
        <v>30</v>
      </c>
      <c r="J25" s="45" t="s">
        <v>31</v>
      </c>
      <c r="K25" s="45" t="s">
        <v>32</v>
      </c>
    </row>
    <row r="26" spans="1:14" ht="13.5" thickBot="1">
      <c r="A26" s="47" t="s">
        <v>202</v>
      </c>
      <c r="B26" s="48" t="s">
        <v>428</v>
      </c>
      <c r="C26" s="49">
        <v>2</v>
      </c>
      <c r="D26" s="50">
        <v>2</v>
      </c>
      <c r="E26" s="50">
        <v>2</v>
      </c>
      <c r="F26" s="50">
        <v>0</v>
      </c>
      <c r="G26" s="50">
        <v>0</v>
      </c>
      <c r="H26" s="50" t="s">
        <v>178</v>
      </c>
      <c r="I26" s="50" t="s">
        <v>87</v>
      </c>
      <c r="J26" s="50" t="s">
        <v>116</v>
      </c>
      <c r="K26" s="50" t="s">
        <v>49</v>
      </c>
      <c r="L26">
        <f t="shared" ref="L26" si="14">IF(D26=2,E26+F26/2+1/2,IF(D26=3,E26+F26/2,1.5))+1</f>
        <v>3.5</v>
      </c>
      <c r="N26" t="str">
        <f>VLOOKUP(B26,'Сезон 2018'!$A$2:$B$92,2,0)</f>
        <v>VTOTO.RU</v>
      </c>
    </row>
    <row r="27" spans="1:14" ht="13.5" thickBot="1">
      <c r="A27" s="51" t="s">
        <v>203</v>
      </c>
      <c r="B27" s="52" t="s">
        <v>403</v>
      </c>
      <c r="C27" s="53">
        <v>0</v>
      </c>
      <c r="D27" s="54">
        <v>2</v>
      </c>
      <c r="E27" s="54">
        <v>0</v>
      </c>
      <c r="F27" s="54">
        <v>0</v>
      </c>
      <c r="G27" s="54">
        <v>2</v>
      </c>
      <c r="H27" s="54" t="s">
        <v>179</v>
      </c>
      <c r="I27" s="54" t="s">
        <v>94</v>
      </c>
      <c r="J27" s="54" t="s">
        <v>49</v>
      </c>
      <c r="K27" s="54" t="s">
        <v>175</v>
      </c>
      <c r="L27">
        <f t="shared" ref="L27" si="15">IF(D27=2,E27+F27/2,IF(D27=3,E27+F27/2,1.5))</f>
        <v>0</v>
      </c>
      <c r="N27" t="str">
        <f>VLOOKUP(B27,'Сезон 2018'!$A$2:$B$37,2,0)</f>
        <v>VOON.RU</v>
      </c>
    </row>
    <row r="28" spans="1:14" ht="13.5" thickBot="1">
      <c r="A28" s="45" t="s">
        <v>22</v>
      </c>
      <c r="B28" s="46" t="s">
        <v>23</v>
      </c>
      <c r="C28" s="45" t="s">
        <v>24</v>
      </c>
      <c r="D28" s="45" t="s">
        <v>25</v>
      </c>
      <c r="E28" s="45" t="s">
        <v>26</v>
      </c>
      <c r="F28" s="45" t="s">
        <v>27</v>
      </c>
      <c r="G28" s="45" t="s">
        <v>28</v>
      </c>
      <c r="H28" s="45" t="s">
        <v>29</v>
      </c>
      <c r="I28" s="45" t="s">
        <v>30</v>
      </c>
      <c r="J28" s="45" t="s">
        <v>31</v>
      </c>
      <c r="K28" s="45" t="s">
        <v>32</v>
      </c>
    </row>
    <row r="29" spans="1:14" ht="13.5" thickBot="1">
      <c r="A29" s="47" t="s">
        <v>202</v>
      </c>
      <c r="B29" s="48" t="s">
        <v>429</v>
      </c>
      <c r="C29" s="49">
        <v>2</v>
      </c>
      <c r="D29" s="50">
        <v>2</v>
      </c>
      <c r="E29" s="50">
        <v>2</v>
      </c>
      <c r="F29" s="50">
        <v>0</v>
      </c>
      <c r="G29" s="50">
        <v>0</v>
      </c>
      <c r="H29" s="50" t="s">
        <v>201</v>
      </c>
      <c r="I29" s="50" t="s">
        <v>68</v>
      </c>
      <c r="J29" s="50" t="s">
        <v>142</v>
      </c>
      <c r="K29" s="50" t="s">
        <v>49</v>
      </c>
      <c r="L29">
        <f t="shared" ref="L29" si="16">IF(D29=2,E29+F29/2+1/2,IF(D29=3,E29+F29/2,1.5))+1</f>
        <v>3.5</v>
      </c>
      <c r="N29" t="str">
        <f>VLOOKUP(B29,'Сезон 2018'!$A$2:$B$92,2,0)</f>
        <v>KFP.RU</v>
      </c>
    </row>
    <row r="30" spans="1:14" ht="13.5" thickBot="1">
      <c r="A30" s="51" t="s">
        <v>203</v>
      </c>
      <c r="B30" s="52" t="s">
        <v>404</v>
      </c>
      <c r="C30" s="53">
        <v>0</v>
      </c>
      <c r="D30" s="54">
        <v>2</v>
      </c>
      <c r="E30" s="54">
        <v>0</v>
      </c>
      <c r="F30" s="54">
        <v>0</v>
      </c>
      <c r="G30" s="54">
        <v>2</v>
      </c>
      <c r="H30" s="54" t="s">
        <v>158</v>
      </c>
      <c r="I30" s="54" t="s">
        <v>69</v>
      </c>
      <c r="J30" s="54" t="s">
        <v>187</v>
      </c>
      <c r="K30" s="54" t="s">
        <v>48</v>
      </c>
      <c r="L30">
        <f t="shared" ref="L30" si="17">IF(D30=2,E30+F30/2,IF(D30=3,E30+F30/2,1.5))</f>
        <v>0</v>
      </c>
      <c r="N30" t="str">
        <f>VLOOKUP(B30,'Сезон 2018'!$A$2:$B$37,2,0)</f>
        <v>PRED.SU</v>
      </c>
    </row>
    <row r="31" spans="1:14" ht="13.5" thickBot="1">
      <c r="A31" s="45" t="s">
        <v>22</v>
      </c>
      <c r="B31" s="46" t="s">
        <v>23</v>
      </c>
      <c r="C31" s="45" t="s">
        <v>24</v>
      </c>
      <c r="D31" s="45" t="s">
        <v>25</v>
      </c>
      <c r="E31" s="45" t="s">
        <v>26</v>
      </c>
      <c r="F31" s="45" t="s">
        <v>27</v>
      </c>
      <c r="G31" s="45" t="s">
        <v>28</v>
      </c>
      <c r="H31" s="45" t="s">
        <v>29</v>
      </c>
      <c r="I31" s="45" t="s">
        <v>30</v>
      </c>
      <c r="J31" s="45" t="s">
        <v>31</v>
      </c>
      <c r="K31" s="45" t="s">
        <v>32</v>
      </c>
    </row>
    <row r="32" spans="1:14" ht="13.5" thickBot="1">
      <c r="A32" s="47" t="s">
        <v>202</v>
      </c>
      <c r="B32" s="48" t="s">
        <v>430</v>
      </c>
      <c r="C32" s="49">
        <v>2</v>
      </c>
      <c r="D32" s="50">
        <v>2</v>
      </c>
      <c r="E32" s="50">
        <v>2</v>
      </c>
      <c r="F32" s="50">
        <v>0</v>
      </c>
      <c r="G32" s="50">
        <v>0</v>
      </c>
      <c r="H32" s="50" t="s">
        <v>155</v>
      </c>
      <c r="I32" s="50" t="s">
        <v>54</v>
      </c>
      <c r="J32" s="50" t="s">
        <v>142</v>
      </c>
      <c r="K32" s="50" t="s">
        <v>49</v>
      </c>
      <c r="L32">
        <f t="shared" ref="L32" si="18">IF(D32=2,E32+F32/2+1/2,IF(D32=3,E32+F32/2,1.5))+1</f>
        <v>3.5</v>
      </c>
      <c r="N32" t="str">
        <f>VLOOKUP(B32,'Сезон 2018'!$A$2:$B$92,2,0)</f>
        <v>RED-ARMY.RU</v>
      </c>
    </row>
    <row r="33" spans="1:14" ht="26.25" thickBot="1">
      <c r="A33" s="51" t="s">
        <v>203</v>
      </c>
      <c r="B33" s="52" t="s">
        <v>405</v>
      </c>
      <c r="C33" s="53">
        <v>0</v>
      </c>
      <c r="D33" s="54">
        <v>2</v>
      </c>
      <c r="E33" s="54">
        <v>0</v>
      </c>
      <c r="F33" s="54">
        <v>0</v>
      </c>
      <c r="G33" s="54">
        <v>2</v>
      </c>
      <c r="H33" s="54" t="s">
        <v>156</v>
      </c>
      <c r="I33" s="54" t="s">
        <v>55</v>
      </c>
      <c r="J33" s="54" t="s">
        <v>185</v>
      </c>
      <c r="K33" s="54" t="s">
        <v>49</v>
      </c>
      <c r="L33">
        <f t="shared" ref="L33" si="19">IF(D33=2,E33+F33/2,IF(D33=3,E33+F33/2,1.5))</f>
        <v>0</v>
      </c>
      <c r="N33" t="str">
        <f>VLOOKUP(B33,'Сезон 2018'!$A$2:$B$37,2,0)</f>
        <v>Жемчужина Кузбасса</v>
      </c>
    </row>
    <row r="34" spans="1:14" ht="13.5" thickBot="1">
      <c r="A34" s="45" t="s">
        <v>22</v>
      </c>
      <c r="B34" s="46" t="s">
        <v>23</v>
      </c>
      <c r="C34" s="45" t="s">
        <v>24</v>
      </c>
      <c r="D34" s="45" t="s">
        <v>25</v>
      </c>
      <c r="E34" s="45" t="s">
        <v>26</v>
      </c>
      <c r="F34" s="45" t="s">
        <v>27</v>
      </c>
      <c r="G34" s="45" t="s">
        <v>28</v>
      </c>
      <c r="H34" s="45" t="s">
        <v>29</v>
      </c>
      <c r="I34" s="45" t="s">
        <v>30</v>
      </c>
      <c r="J34" s="45" t="s">
        <v>31</v>
      </c>
      <c r="K34" s="45" t="s">
        <v>32</v>
      </c>
    </row>
    <row r="35" spans="1:14" ht="13.5" thickBot="1">
      <c r="A35" s="47" t="s">
        <v>202</v>
      </c>
      <c r="B35" s="48" t="s">
        <v>431</v>
      </c>
      <c r="C35" s="49">
        <v>2</v>
      </c>
      <c r="D35" s="50">
        <v>2</v>
      </c>
      <c r="E35" s="50">
        <v>2</v>
      </c>
      <c r="F35" s="50">
        <v>0</v>
      </c>
      <c r="G35" s="50">
        <v>0</v>
      </c>
      <c r="H35" s="50" t="s">
        <v>166</v>
      </c>
      <c r="I35" s="50" t="s">
        <v>68</v>
      </c>
      <c r="J35" s="50" t="s">
        <v>95</v>
      </c>
      <c r="K35" s="50" t="s">
        <v>49</v>
      </c>
      <c r="L35">
        <f t="shared" ref="L35" si="20">IF(D35=2,E35+F35/2+1/2,IF(D35=3,E35+F35/2,1.5))+1</f>
        <v>3.5</v>
      </c>
      <c r="N35" t="str">
        <f>VLOOKUP(B35,'Сезон 2018'!$A$2:$B$92,2,0)</f>
        <v>КЛФП Харьков</v>
      </c>
    </row>
    <row r="36" spans="1:14" ht="13.5" thickBot="1">
      <c r="A36" s="51" t="s">
        <v>203</v>
      </c>
      <c r="B36" s="52" t="s">
        <v>406</v>
      </c>
      <c r="C36" s="53">
        <v>0</v>
      </c>
      <c r="D36" s="54">
        <v>2</v>
      </c>
      <c r="E36" s="54">
        <v>0</v>
      </c>
      <c r="F36" s="54">
        <v>0</v>
      </c>
      <c r="G36" s="54">
        <v>2</v>
      </c>
      <c r="H36" s="54" t="s">
        <v>167</v>
      </c>
      <c r="I36" s="54" t="s">
        <v>69</v>
      </c>
      <c r="J36" s="54" t="s">
        <v>116</v>
      </c>
      <c r="K36" s="54" t="s">
        <v>49</v>
      </c>
      <c r="L36">
        <f t="shared" ref="L36" si="21">IF(D36=2,E36+F36/2,IF(D36=3,E36+F36/2,1.5))</f>
        <v>0</v>
      </c>
      <c r="N36" t="str">
        <f>VLOOKUP(B36,'Сезон 2018'!$A$2:$B$37,2,0)</f>
        <v>"ФОРВАРД"</v>
      </c>
    </row>
    <row r="37" spans="1:14" ht="13.5" thickBot="1">
      <c r="A37" s="45" t="s">
        <v>22</v>
      </c>
      <c r="B37" s="46" t="s">
        <v>23</v>
      </c>
      <c r="C37" s="45" t="s">
        <v>24</v>
      </c>
      <c r="D37" s="45" t="s">
        <v>25</v>
      </c>
      <c r="E37" s="45" t="s">
        <v>26</v>
      </c>
      <c r="F37" s="45" t="s">
        <v>27</v>
      </c>
      <c r="G37" s="45" t="s">
        <v>28</v>
      </c>
      <c r="H37" s="45" t="s">
        <v>29</v>
      </c>
      <c r="I37" s="45" t="s">
        <v>30</v>
      </c>
      <c r="J37" s="45" t="s">
        <v>31</v>
      </c>
      <c r="K37" s="45" t="s">
        <v>32</v>
      </c>
    </row>
    <row r="38" spans="1:14" ht="13.5" thickBot="1">
      <c r="A38" s="47" t="s">
        <v>202</v>
      </c>
      <c r="B38" s="48" t="s">
        <v>432</v>
      </c>
      <c r="C38" s="49">
        <v>1</v>
      </c>
      <c r="D38" s="50">
        <v>4</v>
      </c>
      <c r="E38" s="50">
        <v>1</v>
      </c>
      <c r="F38" s="50">
        <v>2</v>
      </c>
      <c r="G38" s="50">
        <v>1</v>
      </c>
      <c r="H38" s="50" t="s">
        <v>214</v>
      </c>
      <c r="I38" s="50" t="s">
        <v>54</v>
      </c>
      <c r="J38" s="50" t="s">
        <v>67</v>
      </c>
      <c r="K38" s="50" t="s">
        <v>49</v>
      </c>
      <c r="L38">
        <f t="shared" ref="L38" si="22">IF(D38=2,E38+F38/2+1/2,IF(D38=3,E38+F38/2,1.5))+1</f>
        <v>2.5</v>
      </c>
      <c r="N38" t="str">
        <f>VLOOKUP(B38,'Сезон 2018'!$A$2:$B$92,2,0)</f>
        <v>АСП "ПОГОНЯ"</v>
      </c>
    </row>
    <row r="39" spans="1:14" ht="13.5" thickBot="1">
      <c r="A39" s="51" t="s">
        <v>203</v>
      </c>
      <c r="B39" s="52" t="s">
        <v>407</v>
      </c>
      <c r="C39" s="53">
        <v>1</v>
      </c>
      <c r="D39" s="54">
        <v>4</v>
      </c>
      <c r="E39" s="54">
        <v>1</v>
      </c>
      <c r="F39" s="54">
        <v>2</v>
      </c>
      <c r="G39" s="54">
        <v>1</v>
      </c>
      <c r="H39" s="54" t="s">
        <v>251</v>
      </c>
      <c r="I39" s="54" t="s">
        <v>55</v>
      </c>
      <c r="J39" s="54" t="s">
        <v>93</v>
      </c>
      <c r="K39" s="54" t="s">
        <v>49</v>
      </c>
      <c r="L39">
        <f t="shared" ref="L39" si="23">IF(D39=2,E39+F39/2,IF(D39=3,E39+F39/2,1.5))</f>
        <v>1.5</v>
      </c>
      <c r="N39" t="str">
        <f>VLOOKUP(B39,'Сезон 2018'!$A$2:$B$37,2,0)</f>
        <v>Эксперты_IВUрrоg</v>
      </c>
    </row>
    <row r="40" spans="1:14" ht="13.5" thickBot="1">
      <c r="A40" s="45" t="s">
        <v>22</v>
      </c>
      <c r="B40" s="46" t="s">
        <v>23</v>
      </c>
      <c r="C40" s="45" t="s">
        <v>24</v>
      </c>
      <c r="D40" s="45" t="s">
        <v>25</v>
      </c>
      <c r="E40" s="45" t="s">
        <v>26</v>
      </c>
      <c r="F40" s="45" t="s">
        <v>27</v>
      </c>
      <c r="G40" s="45" t="s">
        <v>28</v>
      </c>
      <c r="H40" s="45" t="s">
        <v>29</v>
      </c>
      <c r="I40" s="45" t="s">
        <v>30</v>
      </c>
      <c r="J40" s="45" t="s">
        <v>31</v>
      </c>
      <c r="K40" s="45" t="s">
        <v>32</v>
      </c>
    </row>
    <row r="41" spans="1:14" ht="13.5" thickBot="1">
      <c r="A41" s="47" t="s">
        <v>202</v>
      </c>
      <c r="B41" s="48" t="s">
        <v>433</v>
      </c>
      <c r="C41" s="49">
        <v>1</v>
      </c>
      <c r="D41" s="50">
        <v>4</v>
      </c>
      <c r="E41" s="50">
        <v>1</v>
      </c>
      <c r="F41" s="50">
        <v>2</v>
      </c>
      <c r="G41" s="50">
        <v>1</v>
      </c>
      <c r="H41" s="50" t="s">
        <v>168</v>
      </c>
      <c r="I41" s="50" t="s">
        <v>49</v>
      </c>
      <c r="J41" s="50" t="s">
        <v>63</v>
      </c>
      <c r="K41" s="50" t="s">
        <v>49</v>
      </c>
      <c r="L41">
        <f t="shared" ref="L41" si="24">IF(D41=2,E41+F41/2+1/2,IF(D41=3,E41+F41/2,1.5))+1</f>
        <v>2.5</v>
      </c>
      <c r="N41" t="e">
        <f>VLOOKUP(B41,'Сезон 2018'!$A$2:$B$92,2,0)</f>
        <v>#N/A</v>
      </c>
    </row>
    <row r="42" spans="1:14" ht="13.5" thickBot="1">
      <c r="A42" s="51" t="s">
        <v>203</v>
      </c>
      <c r="B42" s="52" t="s">
        <v>408</v>
      </c>
      <c r="C42" s="53">
        <v>1</v>
      </c>
      <c r="D42" s="54">
        <v>4</v>
      </c>
      <c r="E42" s="54">
        <v>1</v>
      </c>
      <c r="F42" s="54">
        <v>2</v>
      </c>
      <c r="G42" s="54">
        <v>1</v>
      </c>
      <c r="H42" s="54" t="s">
        <v>168</v>
      </c>
      <c r="I42" s="54" t="s">
        <v>49</v>
      </c>
      <c r="J42" s="54" t="s">
        <v>63</v>
      </c>
      <c r="K42" s="54" t="s">
        <v>49</v>
      </c>
      <c r="L42">
        <f t="shared" ref="L42" si="25">IF(D42=2,E42+F42/2,IF(D42=3,E42+F42/2,1.5))</f>
        <v>1.5</v>
      </c>
      <c r="N42" t="str">
        <f>VLOOKUP(B42,'Сезон 2018'!$A$2:$B$37,2,0)</f>
        <v>fpk-prognoz.ru</v>
      </c>
    </row>
    <row r="43" spans="1:14" ht="13.5" thickBot="1">
      <c r="A43" s="45" t="s">
        <v>22</v>
      </c>
      <c r="B43" s="46" t="s">
        <v>23</v>
      </c>
      <c r="C43" s="45" t="s">
        <v>24</v>
      </c>
      <c r="D43" s="45" t="s">
        <v>25</v>
      </c>
      <c r="E43" s="45" t="s">
        <v>26</v>
      </c>
      <c r="F43" s="45" t="s">
        <v>27</v>
      </c>
      <c r="G43" s="45" t="s">
        <v>28</v>
      </c>
      <c r="H43" s="45" t="s">
        <v>29</v>
      </c>
      <c r="I43" s="45" t="s">
        <v>30</v>
      </c>
      <c r="J43" s="45" t="s">
        <v>31</v>
      </c>
      <c r="K43" s="45" t="s">
        <v>32</v>
      </c>
    </row>
    <row r="44" spans="1:14" ht="13.5" thickBot="1">
      <c r="A44" s="47" t="s">
        <v>202</v>
      </c>
      <c r="B44" s="48" t="s">
        <v>434</v>
      </c>
      <c r="C44" s="49">
        <v>2</v>
      </c>
      <c r="D44" s="50">
        <v>3</v>
      </c>
      <c r="E44" s="50">
        <v>2</v>
      </c>
      <c r="F44" s="50">
        <v>0</v>
      </c>
      <c r="G44" s="50">
        <v>1</v>
      </c>
      <c r="H44" s="50" t="s">
        <v>65</v>
      </c>
      <c r="I44" s="50" t="s">
        <v>52</v>
      </c>
      <c r="J44" s="50" t="s">
        <v>61</v>
      </c>
      <c r="K44" s="50" t="s">
        <v>49</v>
      </c>
      <c r="L44">
        <f t="shared" ref="L44" si="26">IF(D44=2,E44+F44/2+1/2,IF(D44=3,E44+F44/2,1.5))+1</f>
        <v>3</v>
      </c>
      <c r="N44" t="str">
        <f>VLOOKUP(B44,'Сезон 2018'!$A$2:$B$92,2,0)</f>
        <v>АФК-Кемерово</v>
      </c>
    </row>
    <row r="45" spans="1:14" ht="13.5" thickBot="1">
      <c r="A45" s="51" t="s">
        <v>203</v>
      </c>
      <c r="B45" s="52" t="s">
        <v>409</v>
      </c>
      <c r="C45" s="53">
        <v>1</v>
      </c>
      <c r="D45" s="54">
        <v>3</v>
      </c>
      <c r="E45" s="54">
        <v>1</v>
      </c>
      <c r="F45" s="54">
        <v>0</v>
      </c>
      <c r="G45" s="54">
        <v>2</v>
      </c>
      <c r="H45" s="54" t="s">
        <v>66</v>
      </c>
      <c r="I45" s="54" t="s">
        <v>53</v>
      </c>
      <c r="J45" s="54" t="s">
        <v>110</v>
      </c>
      <c r="K45" s="54" t="s">
        <v>48</v>
      </c>
      <c r="L45">
        <f t="shared" ref="L45" si="27">IF(D45=2,E45+F45/2,IF(D45=3,E45+F45/2,1.5))</f>
        <v>1</v>
      </c>
      <c r="N45" t="str">
        <f>VLOOKUP(B45,'Сезон 2018'!$A$2:$B$37,2,0)</f>
        <v>FunkySouls.Com</v>
      </c>
    </row>
    <row r="46" spans="1:14" ht="13.5" thickBot="1">
      <c r="A46" s="45" t="s">
        <v>22</v>
      </c>
      <c r="B46" s="46" t="s">
        <v>23</v>
      </c>
      <c r="C46" s="45" t="s">
        <v>24</v>
      </c>
      <c r="D46" s="45" t="s">
        <v>25</v>
      </c>
      <c r="E46" s="45" t="s">
        <v>26</v>
      </c>
      <c r="F46" s="45" t="s">
        <v>27</v>
      </c>
      <c r="G46" s="45" t="s">
        <v>28</v>
      </c>
      <c r="H46" s="45" t="s">
        <v>29</v>
      </c>
      <c r="I46" s="45" t="s">
        <v>30</v>
      </c>
      <c r="J46" s="45" t="s">
        <v>31</v>
      </c>
      <c r="K46" s="45" t="s">
        <v>32</v>
      </c>
    </row>
    <row r="47" spans="1:14" ht="13.5" thickBot="1">
      <c r="A47" s="47" t="s">
        <v>202</v>
      </c>
      <c r="B47" s="48" t="s">
        <v>435</v>
      </c>
      <c r="C47" s="49">
        <v>2</v>
      </c>
      <c r="D47" s="50">
        <v>2</v>
      </c>
      <c r="E47" s="50">
        <v>2</v>
      </c>
      <c r="F47" s="50">
        <v>0</v>
      </c>
      <c r="G47" s="50">
        <v>0</v>
      </c>
      <c r="H47" s="50" t="s">
        <v>75</v>
      </c>
      <c r="I47" s="50" t="s">
        <v>71</v>
      </c>
      <c r="J47" s="50" t="s">
        <v>110</v>
      </c>
      <c r="K47" s="50" t="s">
        <v>49</v>
      </c>
      <c r="L47">
        <f t="shared" ref="L47" si="28">IF(D47=2,E47+F47/2+1/2,IF(D47=3,E47+F47/2,1.5))+1</f>
        <v>3.5</v>
      </c>
      <c r="N47" t="str">
        <f>VLOOKUP(B47,'Сезон 2018'!$A$2:$B$92,2,0)</f>
        <v>VOON.RU</v>
      </c>
    </row>
    <row r="48" spans="1:14" ht="13.5" thickBot="1">
      <c r="A48" s="51" t="s">
        <v>203</v>
      </c>
      <c r="B48" s="52" t="s">
        <v>410</v>
      </c>
      <c r="C48" s="53">
        <v>0</v>
      </c>
      <c r="D48" s="54">
        <v>2</v>
      </c>
      <c r="E48" s="54">
        <v>0</v>
      </c>
      <c r="F48" s="54">
        <v>0</v>
      </c>
      <c r="G48" s="54">
        <v>2</v>
      </c>
      <c r="H48" s="54" t="s">
        <v>76</v>
      </c>
      <c r="I48" s="54" t="s">
        <v>73</v>
      </c>
      <c r="J48" s="54" t="s">
        <v>185</v>
      </c>
      <c r="K48" s="54" t="s">
        <v>49</v>
      </c>
      <c r="L48">
        <f t="shared" ref="L48" si="29">IF(D48=2,E48+F48/2,IF(D48=3,E48+F48/2,1.5))</f>
        <v>0</v>
      </c>
      <c r="N48" t="str">
        <f>VLOOKUP(B48,'Сезон 2018'!$A$2:$B$37,2,0)</f>
        <v>IgroSports</v>
      </c>
    </row>
    <row r="49" spans="1:14" ht="13.5" thickBot="1">
      <c r="A49" s="45" t="s">
        <v>22</v>
      </c>
      <c r="B49" s="46" t="s">
        <v>23</v>
      </c>
      <c r="C49" s="45" t="s">
        <v>24</v>
      </c>
      <c r="D49" s="45" t="s">
        <v>25</v>
      </c>
      <c r="E49" s="45" t="s">
        <v>26</v>
      </c>
      <c r="F49" s="45" t="s">
        <v>27</v>
      </c>
      <c r="G49" s="45" t="s">
        <v>28</v>
      </c>
      <c r="H49" s="45" t="s">
        <v>29</v>
      </c>
      <c r="I49" s="45" t="s">
        <v>30</v>
      </c>
      <c r="J49" s="45" t="s">
        <v>31</v>
      </c>
      <c r="K49" s="45" t="s">
        <v>32</v>
      </c>
    </row>
    <row r="50" spans="1:14" ht="13.5" thickBot="1">
      <c r="A50" s="47" t="s">
        <v>202</v>
      </c>
      <c r="B50" s="48" t="s">
        <v>239</v>
      </c>
      <c r="C50" s="49">
        <v>2</v>
      </c>
      <c r="D50" s="50">
        <v>2</v>
      </c>
      <c r="E50" s="50">
        <v>2</v>
      </c>
      <c r="F50" s="50">
        <v>0</v>
      </c>
      <c r="G50" s="50">
        <v>0</v>
      </c>
      <c r="H50" s="50" t="s">
        <v>144</v>
      </c>
      <c r="I50" s="50" t="s">
        <v>52</v>
      </c>
      <c r="J50" s="50" t="s">
        <v>110</v>
      </c>
      <c r="K50" s="50" t="s">
        <v>49</v>
      </c>
      <c r="L50">
        <f t="shared" ref="L50" si="30">IF(D50=2,E50+F50/2+1/2,IF(D50=3,E50+F50/2,1.5))+1</f>
        <v>3.5</v>
      </c>
      <c r="N50" t="str">
        <f>VLOOKUP(B50,'Сезон 2018'!$A$2:$B$92,2,0)</f>
        <v>Red Anfield</v>
      </c>
    </row>
    <row r="51" spans="1:14" ht="13.5" thickBot="1">
      <c r="A51" s="51" t="s">
        <v>203</v>
      </c>
      <c r="B51" s="52" t="s">
        <v>411</v>
      </c>
      <c r="C51" s="53">
        <v>0</v>
      </c>
      <c r="D51" s="54">
        <v>2</v>
      </c>
      <c r="E51" s="54">
        <v>0</v>
      </c>
      <c r="F51" s="54">
        <v>0</v>
      </c>
      <c r="G51" s="54">
        <v>2</v>
      </c>
      <c r="H51" s="54" t="s">
        <v>145</v>
      </c>
      <c r="I51" s="54" t="s">
        <v>53</v>
      </c>
      <c r="J51" s="54" t="s">
        <v>97</v>
      </c>
      <c r="K51" s="54" t="s">
        <v>49</v>
      </c>
      <c r="L51">
        <f t="shared" ref="L51" si="31">IF(D51=2,E51+F51/2,IF(D51=3,E51+F51/2,1.5))</f>
        <v>0</v>
      </c>
      <c r="N51" t="str">
        <f>VLOOKUP(B51,'Сезон 2018'!$A$2:$B$37,2,0)</f>
        <v>fpk-prognoz.ru</v>
      </c>
    </row>
    <row r="52" spans="1:14" ht="13.5" thickBot="1">
      <c r="A52" s="45" t="s">
        <v>22</v>
      </c>
      <c r="B52" s="46" t="s">
        <v>23</v>
      </c>
      <c r="C52" s="45" t="s">
        <v>24</v>
      </c>
      <c r="D52" s="45" t="s">
        <v>25</v>
      </c>
      <c r="E52" s="45" t="s">
        <v>26</v>
      </c>
      <c r="F52" s="45" t="s">
        <v>27</v>
      </c>
      <c r="G52" s="45" t="s">
        <v>28</v>
      </c>
      <c r="H52" s="45" t="s">
        <v>29</v>
      </c>
      <c r="I52" s="45" t="s">
        <v>30</v>
      </c>
      <c r="J52" s="45" t="s">
        <v>31</v>
      </c>
      <c r="K52" s="45" t="s">
        <v>32</v>
      </c>
    </row>
    <row r="53" spans="1:14" ht="13.5" thickBot="1">
      <c r="A53" s="47" t="s">
        <v>202</v>
      </c>
      <c r="B53" s="48" t="s">
        <v>436</v>
      </c>
      <c r="C53" s="49">
        <v>2</v>
      </c>
      <c r="D53" s="50">
        <v>4</v>
      </c>
      <c r="E53" s="50">
        <v>2</v>
      </c>
      <c r="F53" s="50">
        <v>1</v>
      </c>
      <c r="G53" s="50">
        <v>1</v>
      </c>
      <c r="H53" s="50" t="s">
        <v>154</v>
      </c>
      <c r="I53" s="50" t="s">
        <v>71</v>
      </c>
      <c r="J53" s="50" t="s">
        <v>64</v>
      </c>
      <c r="K53" s="50" t="s">
        <v>49</v>
      </c>
      <c r="L53">
        <f t="shared" ref="L53" si="32">IF(D53=2,E53+F53/2+1/2,IF(D53=3,E53+F53/2,1.5))+1</f>
        <v>2.5</v>
      </c>
      <c r="N53" t="str">
        <f>VLOOKUP(B53,'Сезон 2018'!$A$2:$B$92,2,0)</f>
        <v>ОЛФП</v>
      </c>
    </row>
    <row r="54" spans="1:14" ht="26.25" thickBot="1">
      <c r="A54" s="51" t="s">
        <v>203</v>
      </c>
      <c r="B54" s="52" t="s">
        <v>412</v>
      </c>
      <c r="C54" s="53">
        <v>1</v>
      </c>
      <c r="D54" s="54">
        <v>4</v>
      </c>
      <c r="E54" s="54">
        <v>1</v>
      </c>
      <c r="F54" s="54">
        <v>1</v>
      </c>
      <c r="G54" s="54">
        <v>2</v>
      </c>
      <c r="H54" s="54" t="s">
        <v>255</v>
      </c>
      <c r="I54" s="54" t="s">
        <v>73</v>
      </c>
      <c r="J54" s="54" t="s">
        <v>95</v>
      </c>
      <c r="K54" s="54" t="s">
        <v>49</v>
      </c>
      <c r="L54">
        <f t="shared" ref="L54" si="33">IF(D54=2,E54+F54/2,IF(D54=3,E54+F54/2,1.5))</f>
        <v>1.5</v>
      </c>
      <c r="N54" t="str">
        <f>VLOOKUP(B54,'Сезон 2018'!$A$2:$B$37,2,0)</f>
        <v>Профессионалы прогноза</v>
      </c>
    </row>
    <row r="55" spans="1:14" ht="13.5" thickBot="1">
      <c r="A55" s="45" t="s">
        <v>22</v>
      </c>
      <c r="B55" s="46" t="s">
        <v>23</v>
      </c>
      <c r="C55" s="45" t="s">
        <v>24</v>
      </c>
      <c r="D55" s="45" t="s">
        <v>25</v>
      </c>
      <c r="E55" s="45" t="s">
        <v>26</v>
      </c>
      <c r="F55" s="45" t="s">
        <v>27</v>
      </c>
      <c r="G55" s="45" t="s">
        <v>28</v>
      </c>
      <c r="H55" s="45" t="s">
        <v>29</v>
      </c>
      <c r="I55" s="45" t="s">
        <v>30</v>
      </c>
      <c r="J55" s="45" t="s">
        <v>31</v>
      </c>
      <c r="K55" s="45" t="s">
        <v>32</v>
      </c>
    </row>
    <row r="56" spans="1:14" ht="13.5" thickBot="1">
      <c r="A56" s="47" t="s">
        <v>202</v>
      </c>
      <c r="B56" s="48" t="s">
        <v>437</v>
      </c>
      <c r="C56" s="49">
        <v>2</v>
      </c>
      <c r="D56" s="50">
        <v>2</v>
      </c>
      <c r="E56" s="50">
        <v>2</v>
      </c>
      <c r="F56" s="50">
        <v>0</v>
      </c>
      <c r="G56" s="50">
        <v>0</v>
      </c>
      <c r="H56" s="50" t="s">
        <v>75</v>
      </c>
      <c r="I56" s="50" t="s">
        <v>71</v>
      </c>
      <c r="J56" s="50" t="s">
        <v>110</v>
      </c>
      <c r="K56" s="50" t="s">
        <v>49</v>
      </c>
      <c r="L56">
        <f t="shared" ref="L56" si="34">IF(D56=2,E56+F56/2+1/2,IF(D56=3,E56+F56/2,1.5))+1</f>
        <v>3.5</v>
      </c>
      <c r="N56" t="str">
        <f>VLOOKUP(B56,'Сезон 2018'!$A$2:$B$92,2,0)</f>
        <v>АСП "ПОГОНЯ"</v>
      </c>
    </row>
    <row r="57" spans="1:14" ht="13.5" thickBot="1">
      <c r="A57" s="51" t="s">
        <v>203</v>
      </c>
      <c r="B57" s="52" t="s">
        <v>413</v>
      </c>
      <c r="C57" s="53">
        <v>0</v>
      </c>
      <c r="D57" s="54">
        <v>2</v>
      </c>
      <c r="E57" s="54">
        <v>0</v>
      </c>
      <c r="F57" s="54">
        <v>0</v>
      </c>
      <c r="G57" s="54">
        <v>2</v>
      </c>
      <c r="H57" s="54" t="s">
        <v>76</v>
      </c>
      <c r="I57" s="54" t="s">
        <v>73</v>
      </c>
      <c r="J57" s="54" t="s">
        <v>185</v>
      </c>
      <c r="K57" s="54" t="s">
        <v>49</v>
      </c>
      <c r="L57">
        <f t="shared" ref="L57" si="35">IF(D57=2,E57+F57/2,IF(D57=3,E57+F57/2,1.5))</f>
        <v>0</v>
      </c>
      <c r="N57" t="str">
        <f>VLOOKUP(B57,'Сезон 2018'!$A$2:$B$37,2,0)</f>
        <v>ФПЛ "Суперлига"</v>
      </c>
    </row>
    <row r="58" spans="1:14" ht="13.5" thickBot="1">
      <c r="A58" s="45" t="s">
        <v>22</v>
      </c>
      <c r="B58" s="46" t="s">
        <v>23</v>
      </c>
      <c r="C58" s="45" t="s">
        <v>24</v>
      </c>
      <c r="D58" s="45" t="s">
        <v>25</v>
      </c>
      <c r="E58" s="45" t="s">
        <v>26</v>
      </c>
      <c r="F58" s="45" t="s">
        <v>27</v>
      </c>
      <c r="G58" s="45" t="s">
        <v>28</v>
      </c>
      <c r="H58" s="45" t="s">
        <v>29</v>
      </c>
      <c r="I58" s="45" t="s">
        <v>30</v>
      </c>
      <c r="J58" s="45" t="s">
        <v>31</v>
      </c>
      <c r="K58" s="45" t="s">
        <v>32</v>
      </c>
    </row>
    <row r="59" spans="1:14" ht="13.5" thickBot="1">
      <c r="A59" s="47" t="s">
        <v>202</v>
      </c>
      <c r="B59" s="48" t="s">
        <v>438</v>
      </c>
      <c r="C59" s="49">
        <v>2</v>
      </c>
      <c r="D59" s="50">
        <v>3</v>
      </c>
      <c r="E59" s="50">
        <v>2</v>
      </c>
      <c r="F59" s="50">
        <v>0</v>
      </c>
      <c r="G59" s="50">
        <v>1</v>
      </c>
      <c r="H59" s="50" t="s">
        <v>70</v>
      </c>
      <c r="I59" s="50" t="s">
        <v>71</v>
      </c>
      <c r="J59" s="50" t="s">
        <v>93</v>
      </c>
      <c r="K59" s="50" t="s">
        <v>49</v>
      </c>
      <c r="L59">
        <f t="shared" ref="L59" si="36">IF(D59=2,E59+F59/2+1/2,IF(D59=3,E59+F59/2,1.5))+1</f>
        <v>3</v>
      </c>
      <c r="N59" t="str">
        <f>VLOOKUP(B59,'Сезон 2018'!$A$2:$B$92,2,0)</f>
        <v>SportGiant.net</v>
      </c>
    </row>
    <row r="60" spans="1:14" ht="13.5" thickBot="1">
      <c r="A60" s="51" t="s">
        <v>203</v>
      </c>
      <c r="B60" s="52" t="s">
        <v>414</v>
      </c>
      <c r="C60" s="53">
        <v>1</v>
      </c>
      <c r="D60" s="54">
        <v>3</v>
      </c>
      <c r="E60" s="54">
        <v>1</v>
      </c>
      <c r="F60" s="54">
        <v>0</v>
      </c>
      <c r="G60" s="54">
        <v>2</v>
      </c>
      <c r="H60" s="54" t="s">
        <v>72</v>
      </c>
      <c r="I60" s="54" t="s">
        <v>73</v>
      </c>
      <c r="J60" s="54" t="s">
        <v>110</v>
      </c>
      <c r="K60" s="54" t="s">
        <v>49</v>
      </c>
      <c r="L60">
        <f t="shared" ref="L60" si="37">IF(D60=2,E60+F60/2,IF(D60=3,E60+F60/2,1.5))</f>
        <v>1</v>
      </c>
      <c r="N60" t="str">
        <f>VLOOKUP(B60,'Сезон 2018'!$A$2:$B$37,2,0)</f>
        <v>Kanonir.Com</v>
      </c>
    </row>
    <row r="61" spans="1:14" ht="13.5" thickBot="1">
      <c r="A61" s="45" t="s">
        <v>22</v>
      </c>
      <c r="B61" s="46" t="s">
        <v>23</v>
      </c>
      <c r="C61" s="45" t="s">
        <v>24</v>
      </c>
      <c r="D61" s="45" t="s">
        <v>25</v>
      </c>
      <c r="E61" s="45" t="s">
        <v>26</v>
      </c>
      <c r="F61" s="45" t="s">
        <v>27</v>
      </c>
      <c r="G61" s="45" t="s">
        <v>28</v>
      </c>
      <c r="H61" s="45" t="s">
        <v>29</v>
      </c>
      <c r="I61" s="45" t="s">
        <v>30</v>
      </c>
      <c r="J61" s="45" t="s">
        <v>31</v>
      </c>
      <c r="K61" s="45" t="s">
        <v>32</v>
      </c>
    </row>
    <row r="62" spans="1:14" ht="13.5" thickBot="1">
      <c r="A62" s="47" t="s">
        <v>202</v>
      </c>
      <c r="B62" s="48" t="s">
        <v>439</v>
      </c>
      <c r="C62" s="49">
        <v>2</v>
      </c>
      <c r="D62" s="50">
        <v>3</v>
      </c>
      <c r="E62" s="50">
        <v>2</v>
      </c>
      <c r="F62" s="50">
        <v>0</v>
      </c>
      <c r="G62" s="50">
        <v>1</v>
      </c>
      <c r="H62" s="50" t="s">
        <v>65</v>
      </c>
      <c r="I62" s="50" t="s">
        <v>52</v>
      </c>
      <c r="J62" s="50" t="s">
        <v>67</v>
      </c>
      <c r="K62" s="50" t="s">
        <v>49</v>
      </c>
      <c r="L62">
        <f t="shared" ref="L62" si="38">IF(D62=2,E62+F62/2+1/2,IF(D62=3,E62+F62/2,1.5))+1</f>
        <v>3</v>
      </c>
      <c r="N62" t="str">
        <f>VLOOKUP(B62,'Сезон 2018'!$A$2:$B$92,2,0)</f>
        <v>MyFkip</v>
      </c>
    </row>
    <row r="63" spans="1:14" ht="13.5" thickBot="1">
      <c r="A63" s="51" t="s">
        <v>203</v>
      </c>
      <c r="B63" s="52" t="s">
        <v>415</v>
      </c>
      <c r="C63" s="53">
        <v>1</v>
      </c>
      <c r="D63" s="54">
        <v>3</v>
      </c>
      <c r="E63" s="54">
        <v>1</v>
      </c>
      <c r="F63" s="54">
        <v>0</v>
      </c>
      <c r="G63" s="54">
        <v>2</v>
      </c>
      <c r="H63" s="54" t="s">
        <v>66</v>
      </c>
      <c r="I63" s="54" t="s">
        <v>53</v>
      </c>
      <c r="J63" s="54" t="s">
        <v>63</v>
      </c>
      <c r="K63" s="54" t="s">
        <v>49</v>
      </c>
      <c r="L63">
        <f t="shared" ref="L63" si="39">IF(D63=2,E63+F63/2,IF(D63=3,E63+F63/2,1.5))</f>
        <v>1</v>
      </c>
      <c r="N63" t="str">
        <f>VLOOKUP(B63,'Сезон 2018'!$A$2:$B$37,2,0)</f>
        <v>КБИ</v>
      </c>
    </row>
    <row r="64" spans="1:14" ht="13.5" thickBot="1">
      <c r="A64" s="45" t="s">
        <v>22</v>
      </c>
      <c r="B64" s="46" t="s">
        <v>23</v>
      </c>
      <c r="C64" s="45" t="s">
        <v>24</v>
      </c>
      <c r="D64" s="45" t="s">
        <v>25</v>
      </c>
      <c r="E64" s="45" t="s">
        <v>26</v>
      </c>
      <c r="F64" s="45" t="s">
        <v>27</v>
      </c>
      <c r="G64" s="45" t="s">
        <v>28</v>
      </c>
      <c r="H64" s="45" t="s">
        <v>29</v>
      </c>
      <c r="I64" s="45" t="s">
        <v>30</v>
      </c>
      <c r="J64" s="45" t="s">
        <v>31</v>
      </c>
      <c r="K64" s="45" t="s">
        <v>32</v>
      </c>
    </row>
    <row r="65" spans="1:14" ht="13.5" thickBot="1">
      <c r="A65" s="47" t="s">
        <v>202</v>
      </c>
      <c r="B65" s="48" t="s">
        <v>440</v>
      </c>
      <c r="C65" s="49">
        <v>2</v>
      </c>
      <c r="D65" s="50">
        <v>4</v>
      </c>
      <c r="E65" s="50">
        <v>2</v>
      </c>
      <c r="F65" s="50">
        <v>1</v>
      </c>
      <c r="G65" s="50">
        <v>1</v>
      </c>
      <c r="H65" s="50" t="s">
        <v>256</v>
      </c>
      <c r="I65" s="50" t="s">
        <v>54</v>
      </c>
      <c r="J65" s="50" t="s">
        <v>64</v>
      </c>
      <c r="K65" s="50" t="s">
        <v>49</v>
      </c>
      <c r="L65">
        <f t="shared" ref="L65" si="40">IF(D65=2,E65+F65/2+1/2,IF(D65=3,E65+F65/2,1.5))+1</f>
        <v>2.5</v>
      </c>
      <c r="N65" t="str">
        <f>VLOOKUP(B65,'Сезон 2018'!$A$2:$B$92,2,0)</f>
        <v>Kanonir.Com</v>
      </c>
    </row>
    <row r="66" spans="1:14" ht="13.5" thickBot="1">
      <c r="A66" s="51" t="s">
        <v>203</v>
      </c>
      <c r="B66" s="52" t="s">
        <v>416</v>
      </c>
      <c r="C66" s="53">
        <v>1</v>
      </c>
      <c r="D66" s="54">
        <v>4</v>
      </c>
      <c r="E66" s="54">
        <v>1</v>
      </c>
      <c r="F66" s="54">
        <v>1</v>
      </c>
      <c r="G66" s="54">
        <v>2</v>
      </c>
      <c r="H66" s="54" t="s">
        <v>257</v>
      </c>
      <c r="I66" s="54" t="s">
        <v>55</v>
      </c>
      <c r="J66" s="54" t="s">
        <v>61</v>
      </c>
      <c r="K66" s="54" t="s">
        <v>49</v>
      </c>
      <c r="L66">
        <f t="shared" ref="L66" si="41">IF(D66=2,E66+F66/2,IF(D66=3,E66+F66/2,1.5))</f>
        <v>1.5</v>
      </c>
      <c r="N66" t="str">
        <f>VLOOKUP(B66,'Сезон 2018'!$A$2:$B$37,2,0)</f>
        <v>SFP</v>
      </c>
    </row>
    <row r="67" spans="1:14" ht="13.5" thickBot="1">
      <c r="A67" s="45" t="s">
        <v>22</v>
      </c>
      <c r="B67" s="46" t="s">
        <v>23</v>
      </c>
      <c r="C67" s="45" t="s">
        <v>24</v>
      </c>
      <c r="D67" s="45" t="s">
        <v>25</v>
      </c>
      <c r="E67" s="45" t="s">
        <v>26</v>
      </c>
      <c r="F67" s="45" t="s">
        <v>27</v>
      </c>
      <c r="G67" s="45" t="s">
        <v>28</v>
      </c>
      <c r="H67" s="45" t="s">
        <v>29</v>
      </c>
      <c r="I67" s="45" t="s">
        <v>30</v>
      </c>
      <c r="J67" s="45" t="s">
        <v>31</v>
      </c>
      <c r="K67" s="45" t="s">
        <v>32</v>
      </c>
    </row>
    <row r="68" spans="1:14" ht="13.5" thickBot="1">
      <c r="A68" s="47" t="s">
        <v>202</v>
      </c>
      <c r="B68" s="48" t="s">
        <v>441</v>
      </c>
      <c r="C68" s="49">
        <v>2</v>
      </c>
      <c r="D68" s="50">
        <v>4</v>
      </c>
      <c r="E68" s="50">
        <v>2</v>
      </c>
      <c r="F68" s="50">
        <v>1</v>
      </c>
      <c r="G68" s="50">
        <v>1</v>
      </c>
      <c r="H68" s="50" t="s">
        <v>70</v>
      </c>
      <c r="I68" s="50" t="s">
        <v>71</v>
      </c>
      <c r="J68" s="50" t="s">
        <v>63</v>
      </c>
      <c r="K68" s="50" t="s">
        <v>49</v>
      </c>
      <c r="L68">
        <f t="shared" ref="L68" si="42">IF(D68=2,E68+F68/2+1/2,IF(D68=3,E68+F68/2,1.5))+1</f>
        <v>2.5</v>
      </c>
      <c r="N68" t="str">
        <f>VLOOKUP(B68,'Сезон 2018'!$A$2:$B$92,2,0)</f>
        <v>liga1.ru</v>
      </c>
    </row>
    <row r="69" spans="1:14" ht="13.5" thickBot="1">
      <c r="A69" s="51" t="s">
        <v>203</v>
      </c>
      <c r="B69" s="52" t="s">
        <v>417</v>
      </c>
      <c r="C69" s="53">
        <v>1</v>
      </c>
      <c r="D69" s="54">
        <v>4</v>
      </c>
      <c r="E69" s="54">
        <v>1</v>
      </c>
      <c r="F69" s="54">
        <v>1</v>
      </c>
      <c r="G69" s="54">
        <v>2</v>
      </c>
      <c r="H69" s="54" t="s">
        <v>72</v>
      </c>
      <c r="I69" s="54" t="s">
        <v>73</v>
      </c>
      <c r="J69" s="54" t="s">
        <v>110</v>
      </c>
      <c r="K69" s="54" t="s">
        <v>48</v>
      </c>
      <c r="L69">
        <f t="shared" ref="L69" si="43">IF(D69=2,E69+F69/2,IF(D69=3,E69+F69/2,1.5))</f>
        <v>1.5</v>
      </c>
      <c r="N69" t="str">
        <f>VLOOKUP(B69,'Сезон 2018'!$A$2:$B$37,2,0)</f>
        <v>7-40</v>
      </c>
    </row>
    <row r="70" spans="1:14" ht="13.5" thickBot="1">
      <c r="A70" s="45" t="s">
        <v>22</v>
      </c>
      <c r="B70" s="46" t="s">
        <v>23</v>
      </c>
      <c r="C70" s="45" t="s">
        <v>24</v>
      </c>
      <c r="D70" s="45" t="s">
        <v>25</v>
      </c>
      <c r="E70" s="45" t="s">
        <v>26</v>
      </c>
      <c r="F70" s="45" t="s">
        <v>27</v>
      </c>
      <c r="G70" s="45" t="s">
        <v>28</v>
      </c>
      <c r="H70" s="45" t="s">
        <v>29</v>
      </c>
      <c r="I70" s="45" t="s">
        <v>30</v>
      </c>
      <c r="J70" s="45" t="s">
        <v>31</v>
      </c>
      <c r="K70" s="45" t="s">
        <v>32</v>
      </c>
    </row>
    <row r="71" spans="1:14" ht="13.5" thickBot="1">
      <c r="A71" s="47" t="s">
        <v>202</v>
      </c>
      <c r="B71" s="48" t="s">
        <v>442</v>
      </c>
      <c r="C71" s="49">
        <v>2</v>
      </c>
      <c r="D71" s="50">
        <v>2</v>
      </c>
      <c r="E71" s="50">
        <v>2</v>
      </c>
      <c r="F71" s="50">
        <v>0</v>
      </c>
      <c r="G71" s="50">
        <v>0</v>
      </c>
      <c r="H71" s="50" t="s">
        <v>205</v>
      </c>
      <c r="I71" s="50" t="s">
        <v>54</v>
      </c>
      <c r="J71" s="50" t="s">
        <v>110</v>
      </c>
      <c r="K71" s="50" t="s">
        <v>49</v>
      </c>
      <c r="L71">
        <f t="shared" ref="L71" si="44">IF(D71=2,E71+F71/2+1/2,IF(D71=3,E71+F71/2,1.5))+1</f>
        <v>3.5</v>
      </c>
      <c r="N71" t="str">
        <f>VLOOKUP(B71,'Сезон 2018'!$A$2:$B$92,2,0)</f>
        <v>ФПЛ "Суперлига"</v>
      </c>
    </row>
    <row r="72" spans="1:14" ht="26.25" thickBot="1">
      <c r="A72" s="51" t="s">
        <v>203</v>
      </c>
      <c r="B72" s="52" t="s">
        <v>418</v>
      </c>
      <c r="C72" s="53">
        <v>0</v>
      </c>
      <c r="D72" s="54">
        <v>2</v>
      </c>
      <c r="E72" s="54">
        <v>0</v>
      </c>
      <c r="F72" s="54">
        <v>0</v>
      </c>
      <c r="G72" s="54">
        <v>2</v>
      </c>
      <c r="H72" s="54" t="s">
        <v>206</v>
      </c>
      <c r="I72" s="54" t="s">
        <v>55</v>
      </c>
      <c r="J72" s="54" t="s">
        <v>116</v>
      </c>
      <c r="K72" s="54" t="s">
        <v>49</v>
      </c>
      <c r="L72">
        <f t="shared" ref="L72" si="45">IF(D72=2,E72+F72/2,IF(D72=3,E72+F72/2,1.5))</f>
        <v>0</v>
      </c>
      <c r="N72" t="str">
        <f>VLOOKUP(B72,'Сезон 2018'!$A$2:$B$37,2,0)</f>
        <v>Северное Сияние</v>
      </c>
    </row>
    <row r="73" spans="1:14" ht="13.5" thickBot="1">
      <c r="A73" s="45" t="s">
        <v>22</v>
      </c>
      <c r="B73" s="46" t="s">
        <v>23</v>
      </c>
      <c r="C73" s="45" t="s">
        <v>24</v>
      </c>
      <c r="D73" s="45" t="s">
        <v>25</v>
      </c>
      <c r="E73" s="45" t="s">
        <v>26</v>
      </c>
      <c r="F73" s="45" t="s">
        <v>27</v>
      </c>
      <c r="G73" s="45" t="s">
        <v>28</v>
      </c>
      <c r="H73" s="45" t="s">
        <v>29</v>
      </c>
      <c r="I73" s="45" t="s">
        <v>30</v>
      </c>
      <c r="J73" s="45" t="s">
        <v>31</v>
      </c>
      <c r="K73" s="45" t="s">
        <v>32</v>
      </c>
    </row>
    <row r="74" spans="1:14" ht="13.5" thickBot="1">
      <c r="A74" s="47" t="s">
        <v>202</v>
      </c>
      <c r="B74" s="48" t="s">
        <v>443</v>
      </c>
      <c r="C74" s="49">
        <v>2</v>
      </c>
      <c r="D74" s="50">
        <v>3</v>
      </c>
      <c r="E74" s="50">
        <v>2</v>
      </c>
      <c r="F74" s="50">
        <v>0</v>
      </c>
      <c r="G74" s="50">
        <v>1</v>
      </c>
      <c r="H74" s="50" t="s">
        <v>258</v>
      </c>
      <c r="I74" s="50" t="s">
        <v>49</v>
      </c>
      <c r="J74" s="50" t="s">
        <v>95</v>
      </c>
      <c r="K74" s="50" t="s">
        <v>49</v>
      </c>
      <c r="L74">
        <f t="shared" ref="L74" si="46">IF(D74=2,E74+F74/2+1/2,IF(D74=3,E74+F74/2,1.5))+1</f>
        <v>3</v>
      </c>
      <c r="N74" t="str">
        <f>VLOOKUP(B74,'Сезон 2018'!$A$2:$B$92,2,0)</f>
        <v>FunkySouls.Com</v>
      </c>
    </row>
    <row r="75" spans="1:14" ht="13.5" thickBot="1">
      <c r="A75" s="51" t="s">
        <v>203</v>
      </c>
      <c r="B75" s="52" t="s">
        <v>419</v>
      </c>
      <c r="C75" s="53">
        <v>1</v>
      </c>
      <c r="D75" s="54">
        <v>3</v>
      </c>
      <c r="E75" s="54">
        <v>1</v>
      </c>
      <c r="F75" s="54">
        <v>0</v>
      </c>
      <c r="G75" s="54">
        <v>2</v>
      </c>
      <c r="H75" s="54" t="s">
        <v>258</v>
      </c>
      <c r="I75" s="54" t="s">
        <v>49</v>
      </c>
      <c r="J75" s="54" t="s">
        <v>95</v>
      </c>
      <c r="K75" s="54" t="s">
        <v>49</v>
      </c>
      <c r="L75">
        <f t="shared" ref="L75" si="47">IF(D75=2,E75+F75/2,IF(D75=3,E75+F75/2,1.5))</f>
        <v>1</v>
      </c>
      <c r="N75" t="str">
        <f>VLOOKUP(B75,'Сезон 2018'!$A$2:$B$37,2,0)</f>
        <v>Fprognoz.com</v>
      </c>
    </row>
    <row r="76" spans="1:14" ht="13.5" thickBot="1">
      <c r="A76" s="45" t="s">
        <v>22</v>
      </c>
      <c r="B76" s="46" t="s">
        <v>23</v>
      </c>
      <c r="C76" s="45" t="s">
        <v>24</v>
      </c>
      <c r="D76" s="45" t="s">
        <v>25</v>
      </c>
      <c r="E76" s="45" t="s">
        <v>26</v>
      </c>
      <c r="F76" s="45" t="s">
        <v>27</v>
      </c>
      <c r="G76" s="45" t="s">
        <v>28</v>
      </c>
      <c r="H76" s="45" t="s">
        <v>29</v>
      </c>
      <c r="I76" s="45" t="s">
        <v>30</v>
      </c>
      <c r="J76" s="45" t="s">
        <v>31</v>
      </c>
      <c r="K76" s="45" t="s">
        <v>32</v>
      </c>
    </row>
    <row r="77" spans="1:14" ht="13.5" thickBot="1">
      <c r="A77" s="47" t="s">
        <v>202</v>
      </c>
      <c r="B77" s="48" t="s">
        <v>238</v>
      </c>
      <c r="C77" s="49">
        <v>2</v>
      </c>
      <c r="D77" s="50">
        <v>3</v>
      </c>
      <c r="E77" s="50">
        <v>2</v>
      </c>
      <c r="F77" s="50">
        <v>1</v>
      </c>
      <c r="G77" s="50">
        <v>0</v>
      </c>
      <c r="H77" s="50" t="s">
        <v>200</v>
      </c>
      <c r="I77" s="50" t="s">
        <v>71</v>
      </c>
      <c r="J77" s="50" t="s">
        <v>93</v>
      </c>
      <c r="K77" s="50" t="s">
        <v>49</v>
      </c>
      <c r="L77">
        <f t="shared" ref="L77" si="48">IF(D77=2,E77+F77/2+1/2,IF(D77=3,E77+F77/2,1.5))+1</f>
        <v>3.5</v>
      </c>
      <c r="N77" t="str">
        <f>VLOOKUP(B77,'Сезон 2018'!$A$2:$B$92,2,0)</f>
        <v>SportGiant.net</v>
      </c>
    </row>
    <row r="78" spans="1:14" ht="13.5" thickBot="1">
      <c r="A78" s="51" t="s">
        <v>203</v>
      </c>
      <c r="B78" s="52" t="s">
        <v>420</v>
      </c>
      <c r="C78" s="53">
        <v>0</v>
      </c>
      <c r="D78" s="54">
        <v>3</v>
      </c>
      <c r="E78" s="54">
        <v>0</v>
      </c>
      <c r="F78" s="54">
        <v>1</v>
      </c>
      <c r="G78" s="54">
        <v>2</v>
      </c>
      <c r="H78" s="54" t="s">
        <v>157</v>
      </c>
      <c r="I78" s="54" t="s">
        <v>73</v>
      </c>
      <c r="J78" s="54" t="s">
        <v>110</v>
      </c>
      <c r="K78" s="54" t="s">
        <v>49</v>
      </c>
      <c r="L78">
        <f t="shared" ref="L78" si="49">IF(D78=2,E78+F78/2,IF(D78=3,E78+F78/2,1.5))</f>
        <v>0.5</v>
      </c>
      <c r="N78" t="str">
        <f>VLOOKUP(B78,'Сезон 2018'!$A$2:$B$37,2,0)</f>
        <v>Мегаспорт</v>
      </c>
    </row>
    <row r="79" spans="1:14" ht="13.5" thickBot="1">
      <c r="A79" s="45" t="s">
        <v>22</v>
      </c>
      <c r="B79" s="46" t="s">
        <v>23</v>
      </c>
      <c r="C79" s="45" t="s">
        <v>24</v>
      </c>
      <c r="D79" s="45" t="s">
        <v>25</v>
      </c>
      <c r="E79" s="45" t="s">
        <v>26</v>
      </c>
      <c r="F79" s="45" t="s">
        <v>27</v>
      </c>
      <c r="G79" s="45" t="s">
        <v>28</v>
      </c>
      <c r="H79" s="45" t="s">
        <v>29</v>
      </c>
      <c r="I79" s="45" t="s">
        <v>30</v>
      </c>
      <c r="J79" s="45" t="s">
        <v>31</v>
      </c>
      <c r="K79" s="45" t="s">
        <v>32</v>
      </c>
    </row>
    <row r="80" spans="1:14" ht="13.5" thickBot="1">
      <c r="A80" s="47" t="s">
        <v>202</v>
      </c>
      <c r="B80" s="48" t="s">
        <v>444</v>
      </c>
      <c r="C80" s="49">
        <v>2</v>
      </c>
      <c r="D80" s="50">
        <v>3</v>
      </c>
      <c r="E80" s="50">
        <v>2</v>
      </c>
      <c r="F80" s="50">
        <v>0</v>
      </c>
      <c r="G80" s="50">
        <v>1</v>
      </c>
      <c r="H80" s="50" t="s">
        <v>194</v>
      </c>
      <c r="I80" s="50" t="s">
        <v>53</v>
      </c>
      <c r="J80" s="50" t="s">
        <v>110</v>
      </c>
      <c r="K80" s="50" t="s">
        <v>49</v>
      </c>
      <c r="L80">
        <f t="shared" ref="L80" si="50">IF(D80=2,E80+F80/2+1/2,IF(D80=3,E80+F80/2,1.5))+1</f>
        <v>3</v>
      </c>
      <c r="N80" t="str">
        <f>VLOOKUP(B80,'Сезон 2018'!$A$2:$B$92,2,0)</f>
        <v>KFP.RU</v>
      </c>
    </row>
    <row r="81" spans="1:14" ht="13.5" thickBot="1">
      <c r="A81" s="51" t="s">
        <v>203</v>
      </c>
      <c r="B81" s="52" t="s">
        <v>421</v>
      </c>
      <c r="C81" s="53">
        <v>1</v>
      </c>
      <c r="D81" s="54">
        <v>3</v>
      </c>
      <c r="E81" s="54">
        <v>1</v>
      </c>
      <c r="F81" s="54">
        <v>0</v>
      </c>
      <c r="G81" s="54">
        <v>2</v>
      </c>
      <c r="H81" s="54" t="s">
        <v>89</v>
      </c>
      <c r="I81" s="54" t="s">
        <v>52</v>
      </c>
      <c r="J81" s="54" t="s">
        <v>95</v>
      </c>
      <c r="K81" s="54" t="s">
        <v>49</v>
      </c>
      <c r="L81">
        <f t="shared" ref="L81" si="51">IF(D81=2,E81+F81/2,IF(D81=3,E81+F81/2,1.5))</f>
        <v>1</v>
      </c>
      <c r="N81" t="str">
        <f>VLOOKUP(B81,'Сезон 2018'!$A$2:$B$37,2,0)</f>
        <v>КЛФП-Минск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0"/>
  <sheetViews>
    <sheetView workbookViewId="0">
      <selection activeCell="P2" sqref="P2:P80"/>
    </sheetView>
  </sheetViews>
  <sheetFormatPr defaultRowHeight="12.75"/>
  <cols>
    <col min="1" max="1" width="3.85546875" customWidth="1"/>
    <col min="2" max="2" width="38.5703125" customWidth="1"/>
    <col min="3" max="3" width="7.85546875" customWidth="1"/>
    <col min="4" max="6" width="6.7109375" style="21" customWidth="1"/>
    <col min="7" max="7" width="6.7109375" customWidth="1"/>
    <col min="8" max="8" width="10.5703125" customWidth="1"/>
    <col min="11" max="11" width="7.7109375" customWidth="1"/>
    <col min="12" max="12" width="11.140625" customWidth="1"/>
    <col min="13" max="13" width="7.42578125" customWidth="1"/>
    <col min="14" max="14" width="6.28515625" customWidth="1"/>
    <col min="16" max="16" width="21.5703125" customWidth="1"/>
  </cols>
  <sheetData>
    <row r="1" spans="1:16" ht="13.5" thickBot="1">
      <c r="A1" s="45" t="s">
        <v>22</v>
      </c>
      <c r="B1" s="46" t="s">
        <v>34</v>
      </c>
      <c r="C1" s="45" t="s">
        <v>35</v>
      </c>
      <c r="D1" s="45" t="s">
        <v>25</v>
      </c>
      <c r="E1" s="45" t="s">
        <v>26</v>
      </c>
      <c r="F1" s="45" t="s">
        <v>27</v>
      </c>
      <c r="G1" s="45" t="s">
        <v>28</v>
      </c>
      <c r="H1" s="45" t="s">
        <v>29</v>
      </c>
      <c r="I1" s="45" t="s">
        <v>30</v>
      </c>
      <c r="J1" s="45" t="s">
        <v>31</v>
      </c>
      <c r="K1" s="45" t="s">
        <v>32</v>
      </c>
      <c r="L1" s="6" t="s">
        <v>36</v>
      </c>
      <c r="M1" s="6" t="s">
        <v>37</v>
      </c>
      <c r="N1" s="6" t="s">
        <v>38</v>
      </c>
    </row>
    <row r="2" spans="1:16" ht="13.5" thickBot="1">
      <c r="A2" s="47" t="s">
        <v>202</v>
      </c>
      <c r="B2" s="48" t="s">
        <v>282</v>
      </c>
      <c r="C2" s="49">
        <v>11</v>
      </c>
      <c r="D2" s="50">
        <v>6</v>
      </c>
      <c r="E2" s="50">
        <v>3</v>
      </c>
      <c r="F2" s="50">
        <v>2</v>
      </c>
      <c r="G2" s="50">
        <v>1</v>
      </c>
      <c r="H2" s="50" t="s">
        <v>283</v>
      </c>
      <c r="I2" s="50" t="s">
        <v>68</v>
      </c>
      <c r="J2" s="50" t="s">
        <v>99</v>
      </c>
      <c r="K2" s="50">
        <v>0</v>
      </c>
      <c r="L2">
        <f>E2*2+F2-K2</f>
        <v>8</v>
      </c>
      <c r="M2">
        <v>1</v>
      </c>
      <c r="N2">
        <f>L2+M2</f>
        <v>9</v>
      </c>
      <c r="P2" t="str">
        <f>VLOOKUP(Групп!B2,'Сезон 2018'!$A$2:$B$92,2,0)</f>
        <v>ВФЛ КБК</v>
      </c>
    </row>
    <row r="3" spans="1:16" ht="13.5" thickBot="1">
      <c r="A3" s="47" t="s">
        <v>203</v>
      </c>
      <c r="B3" s="48" t="s">
        <v>236</v>
      </c>
      <c r="C3" s="49">
        <v>10</v>
      </c>
      <c r="D3" s="50">
        <v>6</v>
      </c>
      <c r="E3" s="50">
        <v>3</v>
      </c>
      <c r="F3" s="50">
        <v>1</v>
      </c>
      <c r="G3" s="50">
        <v>2</v>
      </c>
      <c r="H3" s="50" t="s">
        <v>284</v>
      </c>
      <c r="I3" s="50" t="s">
        <v>52</v>
      </c>
      <c r="J3" s="50" t="s">
        <v>88</v>
      </c>
      <c r="K3" s="50">
        <v>0</v>
      </c>
      <c r="L3">
        <f>E3*2+F3-K3</f>
        <v>7</v>
      </c>
      <c r="M3">
        <v>1</v>
      </c>
      <c r="N3">
        <f>L3+M3</f>
        <v>8</v>
      </c>
      <c r="P3" t="str">
        <f>VLOOKUP(Групп!B3,'Сезон 2018'!$A$2:$B$92,2,0)</f>
        <v>КФП "АРСЕНАЛ"</v>
      </c>
    </row>
    <row r="4" spans="1:16" ht="13.5" thickBot="1">
      <c r="A4" s="51" t="s">
        <v>208</v>
      </c>
      <c r="B4" s="52" t="s">
        <v>285</v>
      </c>
      <c r="C4" s="53">
        <v>10</v>
      </c>
      <c r="D4" s="54">
        <v>6</v>
      </c>
      <c r="E4" s="54">
        <v>3</v>
      </c>
      <c r="F4" s="54">
        <v>1</v>
      </c>
      <c r="G4" s="54">
        <v>2</v>
      </c>
      <c r="H4" s="54" t="s">
        <v>286</v>
      </c>
      <c r="I4" s="54" t="s">
        <v>54</v>
      </c>
      <c r="J4" s="54" t="s">
        <v>99</v>
      </c>
      <c r="K4" s="54">
        <v>0</v>
      </c>
      <c r="L4">
        <f>E4*2+F4-K4</f>
        <v>7</v>
      </c>
      <c r="N4">
        <f>L4+M4</f>
        <v>7</v>
      </c>
      <c r="P4" t="str">
        <f>VLOOKUP(Групп!B4,'Сезон 2018'!$A$2:$B$92,2,0)</f>
        <v>Мегаспорт</v>
      </c>
    </row>
    <row r="5" spans="1:16" ht="13.5" thickBot="1">
      <c r="A5" s="51" t="s">
        <v>210</v>
      </c>
      <c r="B5" s="52" t="s">
        <v>211</v>
      </c>
      <c r="C5" s="53">
        <v>0</v>
      </c>
      <c r="D5" s="54">
        <v>6</v>
      </c>
      <c r="E5" s="54">
        <v>1</v>
      </c>
      <c r="F5" s="54">
        <v>0</v>
      </c>
      <c r="G5" s="54">
        <v>5</v>
      </c>
      <c r="H5" s="54" t="s">
        <v>287</v>
      </c>
      <c r="I5" s="54" t="s">
        <v>225</v>
      </c>
      <c r="J5" s="54" t="s">
        <v>61</v>
      </c>
      <c r="K5" s="54">
        <v>3</v>
      </c>
      <c r="L5">
        <f>E5*2+F5-K5</f>
        <v>-1</v>
      </c>
      <c r="N5">
        <f>L5+M5</f>
        <v>-1</v>
      </c>
      <c r="P5" t="str">
        <f>VLOOKUP(Групп!B5,'Сезон 2018'!$A$2:$B$92,2,0)</f>
        <v>Red Anfield</v>
      </c>
    </row>
    <row r="6" spans="1:16" ht="13.5" thickBot="1">
      <c r="A6" s="45" t="s">
        <v>22</v>
      </c>
      <c r="B6" s="46" t="s">
        <v>169</v>
      </c>
      <c r="C6" s="45" t="s">
        <v>35</v>
      </c>
      <c r="D6" s="45" t="s">
        <v>25</v>
      </c>
      <c r="E6" s="45" t="s">
        <v>26</v>
      </c>
      <c r="F6" s="45" t="s">
        <v>27</v>
      </c>
      <c r="G6" s="45" t="s">
        <v>28</v>
      </c>
      <c r="H6" s="45" t="s">
        <v>29</v>
      </c>
      <c r="I6" s="45" t="s">
        <v>30</v>
      </c>
      <c r="J6" s="45" t="s">
        <v>31</v>
      </c>
      <c r="K6" s="45" t="s">
        <v>32</v>
      </c>
    </row>
    <row r="7" spans="1:16" ht="13.5" thickBot="1">
      <c r="A7" s="47" t="s">
        <v>202</v>
      </c>
      <c r="B7" s="48" t="s">
        <v>288</v>
      </c>
      <c r="C7" s="49">
        <v>14</v>
      </c>
      <c r="D7" s="50">
        <v>6</v>
      </c>
      <c r="E7" s="50">
        <v>4</v>
      </c>
      <c r="F7" s="50">
        <v>2</v>
      </c>
      <c r="G7" s="50">
        <v>0</v>
      </c>
      <c r="H7" s="50" t="s">
        <v>289</v>
      </c>
      <c r="I7" s="50" t="s">
        <v>96</v>
      </c>
      <c r="J7" s="50" t="s">
        <v>213</v>
      </c>
      <c r="K7" s="50">
        <v>0</v>
      </c>
      <c r="L7">
        <f>E7*2+F7-K7</f>
        <v>10</v>
      </c>
      <c r="M7">
        <v>1</v>
      </c>
      <c r="N7">
        <f>L7+M7</f>
        <v>11</v>
      </c>
      <c r="P7" t="str">
        <f>VLOOKUP(Групп!B7,'Сезон 2018'!$A$2:$B$92,2,0)</f>
        <v>RED-ARMY.RU</v>
      </c>
    </row>
    <row r="8" spans="1:16" ht="13.5" thickBot="1">
      <c r="A8" s="47" t="s">
        <v>203</v>
      </c>
      <c r="B8" s="48" t="s">
        <v>290</v>
      </c>
      <c r="C8" s="49">
        <v>14</v>
      </c>
      <c r="D8" s="50">
        <v>6</v>
      </c>
      <c r="E8" s="50">
        <v>4</v>
      </c>
      <c r="F8" s="50">
        <v>2</v>
      </c>
      <c r="G8" s="50">
        <v>0</v>
      </c>
      <c r="H8" s="50" t="s">
        <v>291</v>
      </c>
      <c r="I8" s="50" t="s">
        <v>87</v>
      </c>
      <c r="J8" s="50" t="s">
        <v>150</v>
      </c>
      <c r="K8" s="50">
        <v>0</v>
      </c>
      <c r="L8">
        <f>E8*2+F8-K8</f>
        <v>10</v>
      </c>
      <c r="M8">
        <v>1</v>
      </c>
      <c r="N8">
        <f>L8+M8</f>
        <v>11</v>
      </c>
      <c r="P8" t="str">
        <f>VLOOKUP(Групп!B8,'Сезон 2018'!$A$2:$B$92,2,0)</f>
        <v>Fprognoz.com</v>
      </c>
    </row>
    <row r="9" spans="1:16" ht="13.5" thickBot="1">
      <c r="A9" s="51" t="s">
        <v>208</v>
      </c>
      <c r="B9" s="52" t="s">
        <v>292</v>
      </c>
      <c r="C9" s="53">
        <v>4</v>
      </c>
      <c r="D9" s="54">
        <v>6</v>
      </c>
      <c r="E9" s="54">
        <v>1</v>
      </c>
      <c r="F9" s="54">
        <v>1</v>
      </c>
      <c r="G9" s="54">
        <v>4</v>
      </c>
      <c r="H9" s="54" t="s">
        <v>293</v>
      </c>
      <c r="I9" s="54" t="s">
        <v>51</v>
      </c>
      <c r="J9" s="54" t="s">
        <v>88</v>
      </c>
      <c r="K9" s="54">
        <v>0</v>
      </c>
      <c r="L9">
        <f>E9*2+F9-K9</f>
        <v>3</v>
      </c>
      <c r="N9">
        <f>L9+M9</f>
        <v>3</v>
      </c>
      <c r="P9" t="str">
        <f>VLOOKUP(Групп!B9,'Сезон 2018'!$A$2:$B$92,2,0)</f>
        <v>Жемчужина Кузбасса</v>
      </c>
    </row>
    <row r="10" spans="1:16" ht="26.25" thickBot="1">
      <c r="A10" s="51" t="s">
        <v>210</v>
      </c>
      <c r="B10" s="52" t="s">
        <v>294</v>
      </c>
      <c r="C10" s="53">
        <v>1</v>
      </c>
      <c r="D10" s="54">
        <v>6</v>
      </c>
      <c r="E10" s="54">
        <v>0</v>
      </c>
      <c r="F10" s="54">
        <v>1</v>
      </c>
      <c r="G10" s="54">
        <v>5</v>
      </c>
      <c r="H10" s="54" t="s">
        <v>295</v>
      </c>
      <c r="I10" s="54" t="s">
        <v>296</v>
      </c>
      <c r="J10" s="54" t="s">
        <v>64</v>
      </c>
      <c r="K10" s="54">
        <v>0</v>
      </c>
      <c r="L10">
        <f>E10*2+F10-K10</f>
        <v>1</v>
      </c>
      <c r="N10">
        <f>L10+M10</f>
        <v>1</v>
      </c>
      <c r="P10" t="str">
        <f>VLOOKUP(Групп!B10,'Сезон 2018'!$A$2:$B$92,2,0)</f>
        <v>Профессионалы прогноза</v>
      </c>
    </row>
    <row r="11" spans="1:16" ht="13.5" thickBot="1">
      <c r="A11" s="45" t="s">
        <v>22</v>
      </c>
      <c r="B11" s="46" t="s">
        <v>170</v>
      </c>
      <c r="C11" s="45" t="s">
        <v>35</v>
      </c>
      <c r="D11" s="45" t="s">
        <v>25</v>
      </c>
      <c r="E11" s="45" t="s">
        <v>26</v>
      </c>
      <c r="F11" s="45" t="s">
        <v>27</v>
      </c>
      <c r="G11" s="45" t="s">
        <v>28</v>
      </c>
      <c r="H11" s="45" t="s">
        <v>29</v>
      </c>
      <c r="I11" s="45" t="s">
        <v>30</v>
      </c>
      <c r="J11" s="45" t="s">
        <v>31</v>
      </c>
      <c r="K11" s="45" t="s">
        <v>32</v>
      </c>
    </row>
    <row r="12" spans="1:16" ht="13.5" thickBot="1">
      <c r="A12" s="47" t="s">
        <v>202</v>
      </c>
      <c r="B12" s="48" t="s">
        <v>231</v>
      </c>
      <c r="C12" s="49">
        <v>10</v>
      </c>
      <c r="D12" s="50">
        <v>6</v>
      </c>
      <c r="E12" s="50">
        <v>3</v>
      </c>
      <c r="F12" s="50">
        <v>1</v>
      </c>
      <c r="G12" s="50">
        <v>2</v>
      </c>
      <c r="H12" s="50" t="s">
        <v>90</v>
      </c>
      <c r="I12" s="50" t="s">
        <v>52</v>
      </c>
      <c r="J12" s="50" t="s">
        <v>99</v>
      </c>
      <c r="K12" s="50">
        <v>0</v>
      </c>
      <c r="L12">
        <f>E12*2+F12-K12</f>
        <v>7</v>
      </c>
      <c r="M12">
        <v>1</v>
      </c>
      <c r="N12">
        <f>L12+M12</f>
        <v>8</v>
      </c>
      <c r="P12" t="str">
        <f>VLOOKUP(Групп!B12,'Сезон 2018'!$A$2:$B$92,2,0)</f>
        <v>КФП "АРСЕНАЛ"</v>
      </c>
    </row>
    <row r="13" spans="1:16" ht="13.5" thickBot="1">
      <c r="A13" s="47" t="s">
        <v>203</v>
      </c>
      <c r="B13" s="48" t="s">
        <v>297</v>
      </c>
      <c r="C13" s="49">
        <v>8</v>
      </c>
      <c r="D13" s="50">
        <v>6</v>
      </c>
      <c r="E13" s="50">
        <v>2</v>
      </c>
      <c r="F13" s="50">
        <v>2</v>
      </c>
      <c r="G13" s="50">
        <v>2</v>
      </c>
      <c r="H13" s="50" t="s">
        <v>152</v>
      </c>
      <c r="I13" s="50" t="s">
        <v>50</v>
      </c>
      <c r="J13" s="50" t="s">
        <v>92</v>
      </c>
      <c r="K13" s="50">
        <v>0</v>
      </c>
      <c r="L13">
        <f>E13*2+F13-K13</f>
        <v>6</v>
      </c>
      <c r="M13">
        <v>1</v>
      </c>
      <c r="N13">
        <f>L13+M13</f>
        <v>7</v>
      </c>
      <c r="P13" t="str">
        <f>VLOOKUP(Групп!B13,'Сезон 2018'!$A$2:$B$92,2,0)</f>
        <v>КБИ</v>
      </c>
    </row>
    <row r="14" spans="1:16" ht="13.5" thickBot="1">
      <c r="A14" s="51" t="s">
        <v>208</v>
      </c>
      <c r="B14" s="52" t="s">
        <v>298</v>
      </c>
      <c r="C14" s="53">
        <v>8</v>
      </c>
      <c r="D14" s="54">
        <v>6</v>
      </c>
      <c r="E14" s="54">
        <v>2</v>
      </c>
      <c r="F14" s="54">
        <v>2</v>
      </c>
      <c r="G14" s="54">
        <v>2</v>
      </c>
      <c r="H14" s="54" t="s">
        <v>194</v>
      </c>
      <c r="I14" s="54" t="s">
        <v>53</v>
      </c>
      <c r="J14" s="54" t="s">
        <v>60</v>
      </c>
      <c r="K14" s="54">
        <v>0</v>
      </c>
      <c r="L14">
        <f>E14*2+F14-K14</f>
        <v>6</v>
      </c>
      <c r="N14">
        <f>L14+M14</f>
        <v>6</v>
      </c>
      <c r="P14" t="str">
        <f>VLOOKUP(Групп!B14,'Сезон 2018'!$A$2:$B$92,2,0)</f>
        <v>VTOTO.RU</v>
      </c>
    </row>
    <row r="15" spans="1:16" ht="26.25" thickBot="1">
      <c r="A15" s="51" t="s">
        <v>210</v>
      </c>
      <c r="B15" s="52" t="s">
        <v>299</v>
      </c>
      <c r="C15" s="53">
        <v>7</v>
      </c>
      <c r="D15" s="54">
        <v>6</v>
      </c>
      <c r="E15" s="54">
        <v>2</v>
      </c>
      <c r="F15" s="54">
        <v>1</v>
      </c>
      <c r="G15" s="54">
        <v>3</v>
      </c>
      <c r="H15" s="54" t="s">
        <v>149</v>
      </c>
      <c r="I15" s="54" t="s">
        <v>51</v>
      </c>
      <c r="J15" s="54" t="s">
        <v>60</v>
      </c>
      <c r="K15" s="54">
        <v>0</v>
      </c>
      <c r="L15">
        <f>E15*2+F15-K15</f>
        <v>5</v>
      </c>
      <c r="N15">
        <f>L15+M15</f>
        <v>5</v>
      </c>
      <c r="P15" t="str">
        <f>VLOOKUP(Групп!B15,'Сезон 2018'!$A$2:$B$92,2,0)</f>
        <v>КСП "Торпедо" им. Эдуарда Стрельцова</v>
      </c>
    </row>
    <row r="16" spans="1:16" ht="13.5" thickBot="1">
      <c r="A16" s="45" t="s">
        <v>22</v>
      </c>
      <c r="B16" s="46" t="s">
        <v>39</v>
      </c>
      <c r="C16" s="45" t="s">
        <v>35</v>
      </c>
      <c r="D16" s="45" t="s">
        <v>25</v>
      </c>
      <c r="E16" s="45" t="s">
        <v>26</v>
      </c>
      <c r="F16" s="45" t="s">
        <v>27</v>
      </c>
      <c r="G16" s="45" t="s">
        <v>28</v>
      </c>
      <c r="H16" s="45" t="s">
        <v>29</v>
      </c>
      <c r="I16" s="45" t="s">
        <v>30</v>
      </c>
      <c r="J16" s="45" t="s">
        <v>31</v>
      </c>
      <c r="K16" s="45" t="s">
        <v>32</v>
      </c>
    </row>
    <row r="17" spans="1:16" ht="13.5" thickBot="1">
      <c r="A17" s="47" t="s">
        <v>202</v>
      </c>
      <c r="B17" s="48" t="s">
        <v>300</v>
      </c>
      <c r="C17" s="49">
        <v>10</v>
      </c>
      <c r="D17" s="50">
        <v>6</v>
      </c>
      <c r="E17" s="50">
        <v>3</v>
      </c>
      <c r="F17" s="50">
        <v>1</v>
      </c>
      <c r="G17" s="50">
        <v>2</v>
      </c>
      <c r="H17" s="50" t="s">
        <v>191</v>
      </c>
      <c r="I17" s="50" t="s">
        <v>87</v>
      </c>
      <c r="J17" s="50" t="s">
        <v>151</v>
      </c>
      <c r="K17" s="50">
        <v>0</v>
      </c>
      <c r="L17">
        <f>E17*2+F17-K17</f>
        <v>7</v>
      </c>
      <c r="M17">
        <v>1</v>
      </c>
      <c r="N17">
        <f>L17+M17</f>
        <v>8</v>
      </c>
      <c r="P17" t="str">
        <f>VLOOKUP(Групп!B17,'Сезон 2018'!$A$2:$B$92,2,0)</f>
        <v>FunkySouls.Com</v>
      </c>
    </row>
    <row r="18" spans="1:16" ht="13.5" thickBot="1">
      <c r="A18" s="47" t="s">
        <v>203</v>
      </c>
      <c r="B18" s="48" t="s">
        <v>301</v>
      </c>
      <c r="C18" s="49">
        <v>10</v>
      </c>
      <c r="D18" s="50">
        <v>6</v>
      </c>
      <c r="E18" s="50">
        <v>3</v>
      </c>
      <c r="F18" s="50">
        <v>1</v>
      </c>
      <c r="G18" s="50">
        <v>2</v>
      </c>
      <c r="H18" s="50" t="s">
        <v>230</v>
      </c>
      <c r="I18" s="50" t="s">
        <v>51</v>
      </c>
      <c r="J18" s="50" t="s">
        <v>58</v>
      </c>
      <c r="K18" s="50">
        <v>0</v>
      </c>
      <c r="L18">
        <f>E18*2+F18-K18</f>
        <v>7</v>
      </c>
      <c r="M18">
        <v>1</v>
      </c>
      <c r="N18">
        <f>L18+M18</f>
        <v>8</v>
      </c>
      <c r="P18" t="str">
        <f>VLOOKUP(Групп!B18,'Сезон 2018'!$A$2:$B$92,2,0)</f>
        <v>АСП "ПОГОНЯ"</v>
      </c>
    </row>
    <row r="19" spans="1:16" ht="26.25" thickBot="1">
      <c r="A19" s="51" t="s">
        <v>208</v>
      </c>
      <c r="B19" s="52" t="s">
        <v>302</v>
      </c>
      <c r="C19" s="53">
        <v>6</v>
      </c>
      <c r="D19" s="54">
        <v>6</v>
      </c>
      <c r="E19" s="54">
        <v>3</v>
      </c>
      <c r="F19" s="54">
        <v>0</v>
      </c>
      <c r="G19" s="54">
        <v>3</v>
      </c>
      <c r="H19" s="54" t="s">
        <v>303</v>
      </c>
      <c r="I19" s="54" t="s">
        <v>49</v>
      </c>
      <c r="J19" s="54" t="s">
        <v>74</v>
      </c>
      <c r="K19" s="54">
        <v>3</v>
      </c>
      <c r="L19">
        <f>E19*2+F19-K19</f>
        <v>3</v>
      </c>
      <c r="N19">
        <f>L19+M19</f>
        <v>3</v>
      </c>
      <c r="P19" t="str">
        <f>VLOOKUP(Групп!B19,'Сезон 2018'!$A$2:$B$92,2,0)</f>
        <v>Профессионалы прогноза</v>
      </c>
    </row>
    <row r="20" spans="1:16" ht="13.5" thickBot="1">
      <c r="A20" s="51" t="s">
        <v>210</v>
      </c>
      <c r="B20" s="52" t="s">
        <v>304</v>
      </c>
      <c r="C20" s="53">
        <v>5</v>
      </c>
      <c r="D20" s="54">
        <v>6</v>
      </c>
      <c r="E20" s="54">
        <v>1</v>
      </c>
      <c r="F20" s="54">
        <v>2</v>
      </c>
      <c r="G20" s="54">
        <v>3</v>
      </c>
      <c r="H20" s="54" t="s">
        <v>305</v>
      </c>
      <c r="I20" s="54" t="s">
        <v>69</v>
      </c>
      <c r="J20" s="54" t="s">
        <v>60</v>
      </c>
      <c r="K20" s="54">
        <v>0</v>
      </c>
      <c r="L20">
        <f>E20*2+F20-K20</f>
        <v>4</v>
      </c>
      <c r="N20">
        <f>L20+M20</f>
        <v>4</v>
      </c>
      <c r="P20" t="str">
        <f>VLOOKUP(Групп!B20,'Сезон 2018'!$A$2:$B$92,2,0)</f>
        <v>Fprognoz.com</v>
      </c>
    </row>
    <row r="21" spans="1:16" ht="13.5" thickBot="1">
      <c r="A21" s="45" t="s">
        <v>22</v>
      </c>
      <c r="B21" s="46" t="s">
        <v>40</v>
      </c>
      <c r="C21" s="45" t="s">
        <v>35</v>
      </c>
      <c r="D21" s="45" t="s">
        <v>25</v>
      </c>
      <c r="E21" s="45" t="s">
        <v>26</v>
      </c>
      <c r="F21" s="45" t="s">
        <v>27</v>
      </c>
      <c r="G21" s="45" t="s">
        <v>28</v>
      </c>
      <c r="H21" s="45" t="s">
        <v>29</v>
      </c>
      <c r="I21" s="45" t="s">
        <v>30</v>
      </c>
      <c r="J21" s="45" t="s">
        <v>31</v>
      </c>
      <c r="K21" s="45" t="s">
        <v>32</v>
      </c>
    </row>
    <row r="22" spans="1:16" ht="13.5" thickBot="1">
      <c r="A22" s="47" t="s">
        <v>202</v>
      </c>
      <c r="B22" s="48" t="s">
        <v>217</v>
      </c>
      <c r="C22" s="49">
        <v>10</v>
      </c>
      <c r="D22" s="50">
        <v>6</v>
      </c>
      <c r="E22" s="50">
        <v>3</v>
      </c>
      <c r="F22" s="50">
        <v>1</v>
      </c>
      <c r="G22" s="50">
        <v>2</v>
      </c>
      <c r="H22" s="50" t="s">
        <v>306</v>
      </c>
      <c r="I22" s="50" t="s">
        <v>50</v>
      </c>
      <c r="J22" s="50" t="s">
        <v>88</v>
      </c>
      <c r="K22" s="50">
        <v>0</v>
      </c>
      <c r="L22">
        <f>E22*2+F22-K22</f>
        <v>7</v>
      </c>
      <c r="M22">
        <v>1</v>
      </c>
      <c r="N22">
        <f>L22+M22</f>
        <v>8</v>
      </c>
      <c r="P22" t="str">
        <f>VLOOKUP(Групп!B22,'Сезон 2018'!$A$2:$B$92,2,0)</f>
        <v>SFP</v>
      </c>
    </row>
    <row r="23" spans="1:16" ht="13.5" thickBot="1">
      <c r="A23" s="47" t="s">
        <v>203</v>
      </c>
      <c r="B23" s="48" t="s">
        <v>234</v>
      </c>
      <c r="C23" s="49">
        <v>9</v>
      </c>
      <c r="D23" s="50">
        <v>6</v>
      </c>
      <c r="E23" s="50">
        <v>3</v>
      </c>
      <c r="F23" s="50">
        <v>0</v>
      </c>
      <c r="G23" s="50">
        <v>3</v>
      </c>
      <c r="H23" s="50" t="s">
        <v>247</v>
      </c>
      <c r="I23" s="50" t="s">
        <v>52</v>
      </c>
      <c r="J23" s="50" t="s">
        <v>88</v>
      </c>
      <c r="K23" s="50">
        <v>0</v>
      </c>
      <c r="L23">
        <f>E23*2+F23-K23</f>
        <v>6</v>
      </c>
      <c r="M23">
        <v>1</v>
      </c>
      <c r="N23">
        <f>L23+M23</f>
        <v>7</v>
      </c>
      <c r="P23" t="str">
        <f>VLOOKUP(Групп!B23,'Сезон 2018'!$A$2:$B$92,2,0)</f>
        <v>КБИ</v>
      </c>
    </row>
    <row r="24" spans="1:16" ht="26.25" thickBot="1">
      <c r="A24" s="51" t="s">
        <v>208</v>
      </c>
      <c r="B24" s="52" t="s">
        <v>226</v>
      </c>
      <c r="C24" s="53">
        <v>9</v>
      </c>
      <c r="D24" s="54">
        <v>6</v>
      </c>
      <c r="E24" s="54">
        <v>3</v>
      </c>
      <c r="F24" s="54">
        <v>0</v>
      </c>
      <c r="G24" s="54">
        <v>3</v>
      </c>
      <c r="H24" s="54" t="s">
        <v>204</v>
      </c>
      <c r="I24" s="54" t="s">
        <v>49</v>
      </c>
      <c r="J24" s="54" t="s">
        <v>67</v>
      </c>
      <c r="K24" s="54">
        <v>0</v>
      </c>
      <c r="L24">
        <f>E24*2+F24-K24</f>
        <v>6</v>
      </c>
      <c r="N24">
        <f>L24+M24</f>
        <v>6</v>
      </c>
      <c r="P24" t="str">
        <f>VLOOKUP(Групп!B24,'Сезон 2018'!$A$2:$B$92,2,0)</f>
        <v>КСП "Торпедо" им. Эдуарда Стрельцова</v>
      </c>
    </row>
    <row r="25" spans="1:16" ht="13.5" thickBot="1">
      <c r="A25" s="51" t="s">
        <v>210</v>
      </c>
      <c r="B25" s="52" t="s">
        <v>222</v>
      </c>
      <c r="C25" s="53">
        <v>7</v>
      </c>
      <c r="D25" s="54">
        <v>6</v>
      </c>
      <c r="E25" s="54">
        <v>2</v>
      </c>
      <c r="F25" s="54">
        <v>1</v>
      </c>
      <c r="G25" s="54">
        <v>3</v>
      </c>
      <c r="H25" s="54" t="s">
        <v>257</v>
      </c>
      <c r="I25" s="54" t="s">
        <v>55</v>
      </c>
      <c r="J25" s="54" t="s">
        <v>64</v>
      </c>
      <c r="K25" s="54">
        <v>0</v>
      </c>
      <c r="L25">
        <f>E25*2+F25-K25</f>
        <v>5</v>
      </c>
      <c r="N25">
        <f>L25+M25</f>
        <v>5</v>
      </c>
      <c r="P25" t="str">
        <f>VLOOKUP(Групп!B25,'Сезон 2018'!$A$2:$B$92,2,0)</f>
        <v>КФП "АРСЕНАЛ"</v>
      </c>
    </row>
    <row r="26" spans="1:16" ht="13.5" thickBot="1">
      <c r="A26" s="45" t="s">
        <v>22</v>
      </c>
      <c r="B26" s="46" t="s">
        <v>41</v>
      </c>
      <c r="C26" s="45" t="s">
        <v>35</v>
      </c>
      <c r="D26" s="45" t="s">
        <v>25</v>
      </c>
      <c r="E26" s="45" t="s">
        <v>26</v>
      </c>
      <c r="F26" s="45" t="s">
        <v>27</v>
      </c>
      <c r="G26" s="45" t="s">
        <v>28</v>
      </c>
      <c r="H26" s="45" t="s">
        <v>29</v>
      </c>
      <c r="I26" s="45" t="s">
        <v>30</v>
      </c>
      <c r="J26" s="45" t="s">
        <v>31</v>
      </c>
      <c r="K26" s="45" t="s">
        <v>32</v>
      </c>
    </row>
    <row r="27" spans="1:16" ht="13.5" thickBot="1">
      <c r="A27" s="47" t="s">
        <v>202</v>
      </c>
      <c r="B27" s="48" t="s">
        <v>307</v>
      </c>
      <c r="C27" s="49">
        <v>12</v>
      </c>
      <c r="D27" s="50">
        <v>6</v>
      </c>
      <c r="E27" s="50">
        <v>3</v>
      </c>
      <c r="F27" s="50">
        <v>3</v>
      </c>
      <c r="G27" s="50">
        <v>0</v>
      </c>
      <c r="H27" s="50" t="s">
        <v>308</v>
      </c>
      <c r="I27" s="50" t="s">
        <v>192</v>
      </c>
      <c r="J27" s="50" t="s">
        <v>148</v>
      </c>
      <c r="K27" s="50">
        <v>0</v>
      </c>
      <c r="L27">
        <f>E27*2+F27-K27</f>
        <v>9</v>
      </c>
      <c r="M27">
        <v>1</v>
      </c>
      <c r="N27">
        <f>L27+M27</f>
        <v>10</v>
      </c>
      <c r="P27" t="str">
        <f>VLOOKUP(Групп!B27,'Сезон 2018'!$A$2:$B$92,2,0)</f>
        <v>АФК-Кемерово</v>
      </c>
    </row>
    <row r="28" spans="1:16" ht="13.5" thickBot="1">
      <c r="A28" s="47" t="s">
        <v>203</v>
      </c>
      <c r="B28" s="48" t="s">
        <v>309</v>
      </c>
      <c r="C28" s="49">
        <v>7</v>
      </c>
      <c r="D28" s="50">
        <v>6</v>
      </c>
      <c r="E28" s="50">
        <v>2</v>
      </c>
      <c r="F28" s="50">
        <v>1</v>
      </c>
      <c r="G28" s="50">
        <v>3</v>
      </c>
      <c r="H28" s="50" t="s">
        <v>310</v>
      </c>
      <c r="I28" s="50" t="s">
        <v>49</v>
      </c>
      <c r="J28" s="50" t="s">
        <v>58</v>
      </c>
      <c r="K28" s="50">
        <v>0</v>
      </c>
      <c r="L28">
        <f>E28*2+F28-K28</f>
        <v>5</v>
      </c>
      <c r="M28">
        <v>1</v>
      </c>
      <c r="N28">
        <f>L28+M28</f>
        <v>6</v>
      </c>
      <c r="P28" t="str">
        <f>VLOOKUP(Групп!B28,'Сезон 2018'!$A$2:$B$92,2,0)</f>
        <v>АСП "ПОГОНЯ"</v>
      </c>
    </row>
    <row r="29" spans="1:16" ht="13.5" thickBot="1">
      <c r="A29" s="51" t="s">
        <v>208</v>
      </c>
      <c r="B29" s="52" t="s">
        <v>311</v>
      </c>
      <c r="C29" s="53">
        <v>7</v>
      </c>
      <c r="D29" s="54">
        <v>6</v>
      </c>
      <c r="E29" s="54">
        <v>2</v>
      </c>
      <c r="F29" s="54">
        <v>2</v>
      </c>
      <c r="G29" s="54">
        <v>2</v>
      </c>
      <c r="H29" s="54" t="s">
        <v>312</v>
      </c>
      <c r="I29" s="54" t="s">
        <v>55</v>
      </c>
      <c r="J29" s="54" t="s">
        <v>74</v>
      </c>
      <c r="K29" s="54">
        <v>1</v>
      </c>
      <c r="L29">
        <f>E29*2+F29-K29</f>
        <v>5</v>
      </c>
      <c r="N29">
        <f>L29+M29</f>
        <v>5</v>
      </c>
      <c r="P29" t="str">
        <f>VLOOKUP(Групп!B29,'Сезон 2018'!$A$2:$B$92,2,0)</f>
        <v>SportGiant.net</v>
      </c>
    </row>
    <row r="30" spans="1:16" ht="26.25" thickBot="1">
      <c r="A30" s="51" t="s">
        <v>210</v>
      </c>
      <c r="B30" s="52" t="s">
        <v>313</v>
      </c>
      <c r="C30" s="53">
        <v>5</v>
      </c>
      <c r="D30" s="54">
        <v>6</v>
      </c>
      <c r="E30" s="54">
        <v>1</v>
      </c>
      <c r="F30" s="54">
        <v>2</v>
      </c>
      <c r="G30" s="54">
        <v>3</v>
      </c>
      <c r="H30" s="54" t="s">
        <v>305</v>
      </c>
      <c r="I30" s="54" t="s">
        <v>69</v>
      </c>
      <c r="J30" s="54" t="s">
        <v>58</v>
      </c>
      <c r="K30" s="54">
        <v>0</v>
      </c>
      <c r="L30">
        <f>E30*2+F30-K30</f>
        <v>4</v>
      </c>
      <c r="N30">
        <f>L30+M30</f>
        <v>4</v>
      </c>
      <c r="P30" t="str">
        <f>VLOOKUP(Групп!B30,'Сезон 2018'!$A$2:$B$92,2,0)</f>
        <v>Северное Сияние</v>
      </c>
    </row>
    <row r="31" spans="1:16" ht="13.5" thickBot="1">
      <c r="A31" s="45" t="s">
        <v>22</v>
      </c>
      <c r="B31" s="46" t="s">
        <v>42</v>
      </c>
      <c r="C31" s="45" t="s">
        <v>35</v>
      </c>
      <c r="D31" s="45" t="s">
        <v>25</v>
      </c>
      <c r="E31" s="45" t="s">
        <v>26</v>
      </c>
      <c r="F31" s="45" t="s">
        <v>27</v>
      </c>
      <c r="G31" s="45" t="s">
        <v>28</v>
      </c>
      <c r="H31" s="45" t="s">
        <v>29</v>
      </c>
      <c r="I31" s="45" t="s">
        <v>30</v>
      </c>
      <c r="J31" s="45" t="s">
        <v>31</v>
      </c>
      <c r="K31" s="45" t="s">
        <v>32</v>
      </c>
    </row>
    <row r="32" spans="1:16" ht="13.5" thickBot="1">
      <c r="A32" s="47" t="s">
        <v>202</v>
      </c>
      <c r="B32" s="48" t="s">
        <v>229</v>
      </c>
      <c r="C32" s="49">
        <v>11</v>
      </c>
      <c r="D32" s="50">
        <v>6</v>
      </c>
      <c r="E32" s="50">
        <v>4</v>
      </c>
      <c r="F32" s="50">
        <v>0</v>
      </c>
      <c r="G32" s="50">
        <v>2</v>
      </c>
      <c r="H32" s="50" t="s">
        <v>314</v>
      </c>
      <c r="I32" s="50" t="s">
        <v>52</v>
      </c>
      <c r="J32" s="50" t="s">
        <v>99</v>
      </c>
      <c r="K32" s="50">
        <v>1</v>
      </c>
      <c r="L32">
        <f>E32*2+F32-K32</f>
        <v>7</v>
      </c>
      <c r="M32">
        <v>1</v>
      </c>
      <c r="N32">
        <f>L32+M32</f>
        <v>8</v>
      </c>
      <c r="P32" t="str">
        <f>VLOOKUP(Групп!B32,'Сезон 2018'!$A$2:$B$92,2,0)</f>
        <v>КФП "АРСЕНАЛ"</v>
      </c>
    </row>
    <row r="33" spans="1:16" ht="26.25" thickBot="1">
      <c r="A33" s="47" t="s">
        <v>203</v>
      </c>
      <c r="B33" s="48" t="s">
        <v>315</v>
      </c>
      <c r="C33" s="49">
        <v>8</v>
      </c>
      <c r="D33" s="50">
        <v>6</v>
      </c>
      <c r="E33" s="50">
        <v>2</v>
      </c>
      <c r="F33" s="50">
        <v>2</v>
      </c>
      <c r="G33" s="50">
        <v>2</v>
      </c>
      <c r="H33" s="50" t="s">
        <v>316</v>
      </c>
      <c r="I33" s="50" t="s">
        <v>49</v>
      </c>
      <c r="J33" s="50" t="s">
        <v>99</v>
      </c>
      <c r="K33" s="50">
        <v>0</v>
      </c>
      <c r="L33">
        <f>E33*2+F33-K33</f>
        <v>6</v>
      </c>
      <c r="M33">
        <v>1</v>
      </c>
      <c r="N33">
        <f>L33+M33</f>
        <v>7</v>
      </c>
      <c r="P33" t="str">
        <f>VLOOKUP(Групп!B33,'Сезон 2018'!$A$2:$B$92,2,0)</f>
        <v>КСП "Торпедо" им. Эдуарда Стрельцова</v>
      </c>
    </row>
    <row r="34" spans="1:16" ht="13.5" thickBot="1">
      <c r="A34" s="51" t="s">
        <v>208</v>
      </c>
      <c r="B34" s="52" t="s">
        <v>216</v>
      </c>
      <c r="C34" s="53">
        <v>6</v>
      </c>
      <c r="D34" s="54">
        <v>6</v>
      </c>
      <c r="E34" s="54">
        <v>1</v>
      </c>
      <c r="F34" s="54">
        <v>3</v>
      </c>
      <c r="G34" s="54">
        <v>2</v>
      </c>
      <c r="H34" s="54" t="s">
        <v>235</v>
      </c>
      <c r="I34" s="54" t="s">
        <v>51</v>
      </c>
      <c r="J34" s="54" t="s">
        <v>58</v>
      </c>
      <c r="K34" s="54">
        <v>0</v>
      </c>
      <c r="L34">
        <f>E34*2+F34-K34</f>
        <v>5</v>
      </c>
      <c r="N34">
        <f>L34+M34</f>
        <v>5</v>
      </c>
      <c r="P34" t="str">
        <f>VLOOKUP(Групп!B34,'Сезон 2018'!$A$2:$B$92,2,0)</f>
        <v>КБИ</v>
      </c>
    </row>
    <row r="35" spans="1:16" ht="13.5" thickBot="1">
      <c r="A35" s="51" t="s">
        <v>210</v>
      </c>
      <c r="B35" s="52" t="s">
        <v>317</v>
      </c>
      <c r="C35" s="53">
        <v>6</v>
      </c>
      <c r="D35" s="54">
        <v>6</v>
      </c>
      <c r="E35" s="54">
        <v>1</v>
      </c>
      <c r="F35" s="54">
        <v>3</v>
      </c>
      <c r="G35" s="54">
        <v>2</v>
      </c>
      <c r="H35" s="54" t="s">
        <v>293</v>
      </c>
      <c r="I35" s="54" t="s">
        <v>51</v>
      </c>
      <c r="J35" s="54" t="s">
        <v>60</v>
      </c>
      <c r="K35" s="54">
        <v>0</v>
      </c>
      <c r="L35">
        <f>E35*2+F35-K35</f>
        <v>5</v>
      </c>
      <c r="N35">
        <f>L35+M35</f>
        <v>5</v>
      </c>
      <c r="P35" t="str">
        <f>VLOOKUP(Групп!B35,'Сезон 2018'!$A$2:$B$92,2,0)</f>
        <v>Russian Roulette</v>
      </c>
    </row>
    <row r="36" spans="1:16" ht="13.5" thickBot="1">
      <c r="A36" s="45" t="s">
        <v>22</v>
      </c>
      <c r="B36" s="46" t="s">
        <v>43</v>
      </c>
      <c r="C36" s="45" t="s">
        <v>35</v>
      </c>
      <c r="D36" s="45" t="s">
        <v>25</v>
      </c>
      <c r="E36" s="45" t="s">
        <v>26</v>
      </c>
      <c r="F36" s="45" t="s">
        <v>27</v>
      </c>
      <c r="G36" s="45" t="s">
        <v>28</v>
      </c>
      <c r="H36" s="45" t="s">
        <v>29</v>
      </c>
      <c r="I36" s="45" t="s">
        <v>30</v>
      </c>
      <c r="J36" s="45" t="s">
        <v>31</v>
      </c>
      <c r="K36" s="45" t="s">
        <v>32</v>
      </c>
    </row>
    <row r="37" spans="1:16" ht="13.5" thickBot="1">
      <c r="A37" s="47" t="s">
        <v>202</v>
      </c>
      <c r="B37" s="48" t="s">
        <v>232</v>
      </c>
      <c r="C37" s="49">
        <v>11</v>
      </c>
      <c r="D37" s="50">
        <v>6</v>
      </c>
      <c r="E37" s="50">
        <v>3</v>
      </c>
      <c r="F37" s="50">
        <v>2</v>
      </c>
      <c r="G37" s="50">
        <v>1</v>
      </c>
      <c r="H37" s="50" t="s">
        <v>154</v>
      </c>
      <c r="I37" s="50" t="s">
        <v>71</v>
      </c>
      <c r="J37" s="50" t="s">
        <v>88</v>
      </c>
      <c r="K37" s="50">
        <v>0</v>
      </c>
      <c r="L37">
        <f>E37*2+F37-K37</f>
        <v>8</v>
      </c>
      <c r="M37">
        <v>1</v>
      </c>
      <c r="N37">
        <f>L37+M37</f>
        <v>9</v>
      </c>
      <c r="P37" t="str">
        <f>VLOOKUP(Групп!B37,'Сезон 2018'!$A$2:$B$92,2,0)</f>
        <v>SportGiant.net</v>
      </c>
    </row>
    <row r="38" spans="1:16" ht="13.5" thickBot="1">
      <c r="A38" s="47" t="s">
        <v>203</v>
      </c>
      <c r="B38" s="48" t="s">
        <v>221</v>
      </c>
      <c r="C38" s="49">
        <v>11</v>
      </c>
      <c r="D38" s="50">
        <v>6</v>
      </c>
      <c r="E38" s="50">
        <v>3</v>
      </c>
      <c r="F38" s="50">
        <v>2</v>
      </c>
      <c r="G38" s="50">
        <v>1</v>
      </c>
      <c r="H38" s="50" t="s">
        <v>90</v>
      </c>
      <c r="I38" s="50" t="s">
        <v>52</v>
      </c>
      <c r="J38" s="50" t="s">
        <v>58</v>
      </c>
      <c r="K38" s="50">
        <v>0</v>
      </c>
      <c r="L38">
        <f>E38*2+F38-K38</f>
        <v>8</v>
      </c>
      <c r="M38">
        <v>1</v>
      </c>
      <c r="N38">
        <f>L38+M38</f>
        <v>9</v>
      </c>
      <c r="P38" t="str">
        <f>VLOOKUP(Групп!B38,'Сезон 2018'!$A$2:$B$92,2,0)</f>
        <v>АФК-Кемерово</v>
      </c>
    </row>
    <row r="39" spans="1:16" ht="26.25" thickBot="1">
      <c r="A39" s="51" t="s">
        <v>208</v>
      </c>
      <c r="B39" s="52" t="s">
        <v>207</v>
      </c>
      <c r="C39" s="53">
        <v>5</v>
      </c>
      <c r="D39" s="54">
        <v>6</v>
      </c>
      <c r="E39" s="54">
        <v>1</v>
      </c>
      <c r="F39" s="54">
        <v>2</v>
      </c>
      <c r="G39" s="54">
        <v>3</v>
      </c>
      <c r="H39" s="54" t="s">
        <v>72</v>
      </c>
      <c r="I39" s="54" t="s">
        <v>73</v>
      </c>
      <c r="J39" s="54" t="s">
        <v>64</v>
      </c>
      <c r="K39" s="54">
        <v>0</v>
      </c>
      <c r="L39">
        <f>E39*2+F39-K39</f>
        <v>4</v>
      </c>
      <c r="N39">
        <f>L39+M39</f>
        <v>4</v>
      </c>
      <c r="P39" t="str">
        <f>VLOOKUP(Групп!B39,'Сезон 2018'!$A$2:$B$92,2,0)</f>
        <v>Северное Сияние</v>
      </c>
    </row>
    <row r="40" spans="1:16" ht="13.5" thickBot="1">
      <c r="A40" s="51" t="s">
        <v>210</v>
      </c>
      <c r="B40" s="52" t="s">
        <v>318</v>
      </c>
      <c r="C40" s="53">
        <v>4</v>
      </c>
      <c r="D40" s="54">
        <v>6</v>
      </c>
      <c r="E40" s="54">
        <v>0</v>
      </c>
      <c r="F40" s="54">
        <v>4</v>
      </c>
      <c r="G40" s="54">
        <v>2</v>
      </c>
      <c r="H40" s="54" t="s">
        <v>77</v>
      </c>
      <c r="I40" s="54" t="s">
        <v>53</v>
      </c>
      <c r="J40" s="54" t="s">
        <v>74</v>
      </c>
      <c r="K40" s="54">
        <v>0</v>
      </c>
      <c r="L40">
        <f>E40*2+F40-K40</f>
        <v>4</v>
      </c>
      <c r="N40">
        <f>L40+M40</f>
        <v>4</v>
      </c>
      <c r="P40" t="str">
        <f>VLOOKUP(Групп!B40,'Сезон 2018'!$A$2:$B$92,2,0)</f>
        <v>АСП "ПОГОНЯ"</v>
      </c>
    </row>
    <row r="41" spans="1:16" ht="13.5" thickBot="1">
      <c r="A41" s="45" t="s">
        <v>22</v>
      </c>
      <c r="B41" s="46" t="s">
        <v>78</v>
      </c>
      <c r="C41" s="45" t="s">
        <v>35</v>
      </c>
      <c r="D41" s="45" t="s">
        <v>25</v>
      </c>
      <c r="E41" s="45" t="s">
        <v>26</v>
      </c>
      <c r="F41" s="45" t="s">
        <v>27</v>
      </c>
      <c r="G41" s="45" t="s">
        <v>28</v>
      </c>
      <c r="H41" s="45" t="s">
        <v>29</v>
      </c>
      <c r="I41" s="45" t="s">
        <v>30</v>
      </c>
      <c r="J41" s="45" t="s">
        <v>31</v>
      </c>
      <c r="K41" s="45" t="s">
        <v>32</v>
      </c>
    </row>
    <row r="42" spans="1:16" ht="13.5" thickBot="1">
      <c r="A42" s="47" t="s">
        <v>202</v>
      </c>
      <c r="B42" s="48" t="s">
        <v>319</v>
      </c>
      <c r="C42" s="49">
        <v>12</v>
      </c>
      <c r="D42" s="50">
        <v>6</v>
      </c>
      <c r="E42" s="50">
        <v>3</v>
      </c>
      <c r="F42" s="50">
        <v>3</v>
      </c>
      <c r="G42" s="50">
        <v>0</v>
      </c>
      <c r="H42" s="50" t="s">
        <v>191</v>
      </c>
      <c r="I42" s="50" t="s">
        <v>87</v>
      </c>
      <c r="J42" s="50" t="s">
        <v>153</v>
      </c>
      <c r="K42" s="50">
        <v>0</v>
      </c>
      <c r="L42">
        <f>E42*2+F42-K42</f>
        <v>9</v>
      </c>
      <c r="M42">
        <v>1</v>
      </c>
      <c r="N42">
        <f>L42+M42</f>
        <v>10</v>
      </c>
      <c r="P42" t="str">
        <f>VLOOKUP(Групп!B42,'Сезон 2018'!$A$2:$B$92,2,0)</f>
        <v>КФП "АРСЕНАЛ"</v>
      </c>
    </row>
    <row r="43" spans="1:16" ht="13.5" thickBot="1">
      <c r="A43" s="47" t="s">
        <v>203</v>
      </c>
      <c r="B43" s="48" t="s">
        <v>320</v>
      </c>
      <c r="C43" s="49">
        <v>10</v>
      </c>
      <c r="D43" s="50">
        <v>6</v>
      </c>
      <c r="E43" s="50">
        <v>3</v>
      </c>
      <c r="F43" s="50">
        <v>1</v>
      </c>
      <c r="G43" s="50">
        <v>2</v>
      </c>
      <c r="H43" s="50" t="s">
        <v>89</v>
      </c>
      <c r="I43" s="50" t="s">
        <v>52</v>
      </c>
      <c r="J43" s="50" t="s">
        <v>88</v>
      </c>
      <c r="K43" s="50">
        <v>0</v>
      </c>
      <c r="L43">
        <f>E43*2+F43-K43</f>
        <v>7</v>
      </c>
      <c r="M43">
        <v>1</v>
      </c>
      <c r="N43">
        <f>L43+M43</f>
        <v>8</v>
      </c>
      <c r="P43" t="str">
        <f>VLOOKUP(Групп!B43,'Сезон 2018'!$A$2:$B$92,2,0)</f>
        <v>liga1.ru</v>
      </c>
    </row>
    <row r="44" spans="1:16" ht="13.5" thickBot="1">
      <c r="A44" s="51" t="s">
        <v>208</v>
      </c>
      <c r="B44" s="52" t="s">
        <v>321</v>
      </c>
      <c r="C44" s="53">
        <v>5</v>
      </c>
      <c r="D44" s="54">
        <v>6</v>
      </c>
      <c r="E44" s="54">
        <v>1</v>
      </c>
      <c r="F44" s="54">
        <v>2</v>
      </c>
      <c r="G44" s="54">
        <v>3</v>
      </c>
      <c r="H44" s="54" t="s">
        <v>322</v>
      </c>
      <c r="I44" s="54" t="s">
        <v>69</v>
      </c>
      <c r="J44" s="54" t="s">
        <v>58</v>
      </c>
      <c r="K44" s="54">
        <v>0</v>
      </c>
      <c r="L44">
        <f>E44*2+F44-K44</f>
        <v>4</v>
      </c>
      <c r="N44">
        <f>L44+M44</f>
        <v>4</v>
      </c>
      <c r="P44" t="str">
        <f>VLOOKUP(Групп!B44,'Сезон 2018'!$A$2:$B$92,2,0)</f>
        <v>KFP.RU</v>
      </c>
    </row>
    <row r="45" spans="1:16" ht="13.5" thickBot="1">
      <c r="A45" s="51" t="s">
        <v>210</v>
      </c>
      <c r="B45" s="52" t="s">
        <v>323</v>
      </c>
      <c r="C45" s="53">
        <v>5</v>
      </c>
      <c r="D45" s="54">
        <v>6</v>
      </c>
      <c r="E45" s="54">
        <v>1</v>
      </c>
      <c r="F45" s="54">
        <v>2</v>
      </c>
      <c r="G45" s="54">
        <v>3</v>
      </c>
      <c r="H45" s="54" t="s">
        <v>324</v>
      </c>
      <c r="I45" s="54" t="s">
        <v>55</v>
      </c>
      <c r="J45" s="54" t="s">
        <v>60</v>
      </c>
      <c r="K45" s="54">
        <v>0</v>
      </c>
      <c r="L45">
        <f>E45*2+F45-K45</f>
        <v>4</v>
      </c>
      <c r="N45">
        <f>L45+M45</f>
        <v>4</v>
      </c>
      <c r="P45" t="str">
        <f>VLOOKUP(Групп!B45,'Сезон 2018'!$A$2:$B$92,2,0)</f>
        <v>TotalZone.ru</v>
      </c>
    </row>
    <row r="46" spans="1:16" ht="13.5" thickBot="1">
      <c r="A46" s="45" t="s">
        <v>22</v>
      </c>
      <c r="B46" s="46" t="s">
        <v>79</v>
      </c>
      <c r="C46" s="45" t="s">
        <v>35</v>
      </c>
      <c r="D46" s="45" t="s">
        <v>25</v>
      </c>
      <c r="E46" s="45" t="s">
        <v>26</v>
      </c>
      <c r="F46" s="45" t="s">
        <v>27</v>
      </c>
      <c r="G46" s="45" t="s">
        <v>28</v>
      </c>
      <c r="H46" s="45" t="s">
        <v>29</v>
      </c>
      <c r="I46" s="45" t="s">
        <v>30</v>
      </c>
      <c r="J46" s="45" t="s">
        <v>31</v>
      </c>
      <c r="K46" s="45" t="s">
        <v>32</v>
      </c>
    </row>
    <row r="47" spans="1:16" ht="13.5" thickBot="1">
      <c r="A47" s="47" t="s">
        <v>202</v>
      </c>
      <c r="B47" s="48" t="s">
        <v>325</v>
      </c>
      <c r="C47" s="49">
        <v>13</v>
      </c>
      <c r="D47" s="50">
        <v>6</v>
      </c>
      <c r="E47" s="50">
        <v>4</v>
      </c>
      <c r="F47" s="50">
        <v>1</v>
      </c>
      <c r="G47" s="50">
        <v>1</v>
      </c>
      <c r="H47" s="50" t="s">
        <v>193</v>
      </c>
      <c r="I47" s="50" t="s">
        <v>87</v>
      </c>
      <c r="J47" s="50" t="s">
        <v>92</v>
      </c>
      <c r="K47" s="50">
        <v>0</v>
      </c>
      <c r="L47">
        <f>E47*2+F47-K47</f>
        <v>9</v>
      </c>
      <c r="M47">
        <v>1</v>
      </c>
      <c r="N47">
        <f>L47+M47</f>
        <v>10</v>
      </c>
      <c r="P47" t="str">
        <f>VLOOKUP(Групп!B47,'Сезон 2018'!$A$2:$B$92,2,0)</f>
        <v>ФПЛ "Суперлига"</v>
      </c>
    </row>
    <row r="48" spans="1:16" ht="26.25" thickBot="1">
      <c r="A48" s="47" t="s">
        <v>203</v>
      </c>
      <c r="B48" s="48" t="s">
        <v>326</v>
      </c>
      <c r="C48" s="49">
        <v>8</v>
      </c>
      <c r="D48" s="50">
        <v>6</v>
      </c>
      <c r="E48" s="50">
        <v>2</v>
      </c>
      <c r="F48" s="50">
        <v>2</v>
      </c>
      <c r="G48" s="50">
        <v>2</v>
      </c>
      <c r="H48" s="50" t="s">
        <v>324</v>
      </c>
      <c r="I48" s="50" t="s">
        <v>55</v>
      </c>
      <c r="J48" s="50" t="s">
        <v>60</v>
      </c>
      <c r="K48" s="50">
        <v>0</v>
      </c>
      <c r="L48">
        <f>E48*2+F48-K48</f>
        <v>6</v>
      </c>
      <c r="M48">
        <v>1</v>
      </c>
      <c r="N48">
        <f>L48+M48</f>
        <v>7</v>
      </c>
      <c r="P48" t="str">
        <f>VLOOKUP(Групп!B48,'Сезон 2018'!$A$2:$B$92,2,0)</f>
        <v>Северное Сияние</v>
      </c>
    </row>
    <row r="49" spans="1:16" ht="13.5" thickBot="1">
      <c r="A49" s="51" t="s">
        <v>208</v>
      </c>
      <c r="B49" s="52" t="s">
        <v>228</v>
      </c>
      <c r="C49" s="53">
        <v>7</v>
      </c>
      <c r="D49" s="54">
        <v>6</v>
      </c>
      <c r="E49" s="54">
        <v>2</v>
      </c>
      <c r="F49" s="54">
        <v>1</v>
      </c>
      <c r="G49" s="54">
        <v>3</v>
      </c>
      <c r="H49" s="54" t="s">
        <v>197</v>
      </c>
      <c r="I49" s="54" t="s">
        <v>51</v>
      </c>
      <c r="J49" s="54" t="s">
        <v>99</v>
      </c>
      <c r="K49" s="54">
        <v>0</v>
      </c>
      <c r="L49">
        <f>E49*2+F49-K49</f>
        <v>5</v>
      </c>
      <c r="N49">
        <f>L49+M49</f>
        <v>5</v>
      </c>
      <c r="P49" t="str">
        <f>VLOOKUP(Групп!B49,'Сезон 2018'!$A$2:$B$92,2,0)</f>
        <v>Kanonir.Com</v>
      </c>
    </row>
    <row r="50" spans="1:16" ht="13.5" thickBot="1">
      <c r="A50" s="51" t="s">
        <v>210</v>
      </c>
      <c r="B50" s="52" t="s">
        <v>327</v>
      </c>
      <c r="C50" s="53">
        <v>6</v>
      </c>
      <c r="D50" s="54">
        <v>6</v>
      </c>
      <c r="E50" s="54">
        <v>2</v>
      </c>
      <c r="F50" s="54">
        <v>0</v>
      </c>
      <c r="G50" s="54">
        <v>4</v>
      </c>
      <c r="H50" s="54" t="s">
        <v>77</v>
      </c>
      <c r="I50" s="54" t="s">
        <v>53</v>
      </c>
      <c r="J50" s="54" t="s">
        <v>92</v>
      </c>
      <c r="K50" s="54">
        <v>0</v>
      </c>
      <c r="L50">
        <f>E50*2+F50-K50</f>
        <v>4</v>
      </c>
      <c r="N50">
        <f>L50+M50</f>
        <v>4</v>
      </c>
      <c r="P50" t="str">
        <f>VLOOKUP(Групп!B50,'Сезон 2018'!$A$2:$B$92,2,0)</f>
        <v>АФК-Кемерово</v>
      </c>
    </row>
    <row r="51" spans="1:16" ht="13.5" thickBot="1">
      <c r="A51" s="45" t="s">
        <v>22</v>
      </c>
      <c r="B51" s="46" t="s">
        <v>80</v>
      </c>
      <c r="C51" s="45" t="s">
        <v>35</v>
      </c>
      <c r="D51" s="45" t="s">
        <v>25</v>
      </c>
      <c r="E51" s="45" t="s">
        <v>26</v>
      </c>
      <c r="F51" s="45" t="s">
        <v>27</v>
      </c>
      <c r="G51" s="45" t="s">
        <v>28</v>
      </c>
      <c r="H51" s="45" t="s">
        <v>29</v>
      </c>
      <c r="I51" s="45" t="s">
        <v>30</v>
      </c>
      <c r="J51" s="45" t="s">
        <v>31</v>
      </c>
      <c r="K51" s="45" t="s">
        <v>32</v>
      </c>
    </row>
    <row r="52" spans="1:16" ht="26.25" thickBot="1">
      <c r="A52" s="47" t="s">
        <v>202</v>
      </c>
      <c r="B52" s="48" t="s">
        <v>328</v>
      </c>
      <c r="C52" s="49">
        <v>14</v>
      </c>
      <c r="D52" s="50">
        <v>6</v>
      </c>
      <c r="E52" s="50">
        <v>4</v>
      </c>
      <c r="F52" s="50">
        <v>2</v>
      </c>
      <c r="G52" s="50">
        <v>0</v>
      </c>
      <c r="H52" s="50" t="s">
        <v>191</v>
      </c>
      <c r="I52" s="50" t="s">
        <v>87</v>
      </c>
      <c r="J52" s="50" t="s">
        <v>150</v>
      </c>
      <c r="K52" s="50">
        <v>0</v>
      </c>
      <c r="L52">
        <f>E52*2+F52-K52</f>
        <v>10</v>
      </c>
      <c r="M52">
        <v>1</v>
      </c>
      <c r="N52">
        <f>L52+M52</f>
        <v>11</v>
      </c>
      <c r="P52" t="str">
        <f>VLOOKUP(Групп!B52,'Сезон 2018'!$A$2:$B$92,2,0)</f>
        <v>Профессионалы прогноза</v>
      </c>
    </row>
    <row r="53" spans="1:16" ht="13.5" thickBot="1">
      <c r="A53" s="47" t="s">
        <v>203</v>
      </c>
      <c r="B53" s="48" t="s">
        <v>329</v>
      </c>
      <c r="C53" s="49">
        <v>9</v>
      </c>
      <c r="D53" s="50">
        <v>6</v>
      </c>
      <c r="E53" s="50">
        <v>2</v>
      </c>
      <c r="F53" s="50">
        <v>3</v>
      </c>
      <c r="G53" s="50">
        <v>1</v>
      </c>
      <c r="H53" s="50" t="s">
        <v>330</v>
      </c>
      <c r="I53" s="50" t="s">
        <v>54</v>
      </c>
      <c r="J53" s="50" t="s">
        <v>148</v>
      </c>
      <c r="K53" s="50">
        <v>0</v>
      </c>
      <c r="L53">
        <f>E53*2+F53-K53</f>
        <v>7</v>
      </c>
      <c r="M53">
        <v>1</v>
      </c>
      <c r="N53">
        <f>L53+M53</f>
        <v>8</v>
      </c>
      <c r="P53" t="str">
        <f>VLOOKUP(Групп!B53,'Сезон 2018'!$A$2:$B$92,2,0)</f>
        <v>KFP.RU</v>
      </c>
    </row>
    <row r="54" spans="1:16" ht="13.5" thickBot="1">
      <c r="A54" s="51" t="s">
        <v>208</v>
      </c>
      <c r="B54" s="52" t="s">
        <v>215</v>
      </c>
      <c r="C54" s="53">
        <v>2</v>
      </c>
      <c r="D54" s="54">
        <v>6</v>
      </c>
      <c r="E54" s="54">
        <v>0</v>
      </c>
      <c r="F54" s="54">
        <v>3</v>
      </c>
      <c r="G54" s="54">
        <v>3</v>
      </c>
      <c r="H54" s="54" t="s">
        <v>209</v>
      </c>
      <c r="I54" s="54" t="s">
        <v>91</v>
      </c>
      <c r="J54" s="54" t="s">
        <v>92</v>
      </c>
      <c r="K54" s="54">
        <v>1</v>
      </c>
      <c r="L54">
        <f>E54*2+F54-K54</f>
        <v>2</v>
      </c>
      <c r="N54">
        <f>L54+M54</f>
        <v>2</v>
      </c>
      <c r="P54" t="str">
        <f>VLOOKUP(Групп!B54,'Сезон 2018'!$A$2:$B$92,2,0)</f>
        <v>TotalZone.ru</v>
      </c>
    </row>
    <row r="55" spans="1:16" ht="13.5" thickBot="1">
      <c r="A55" s="51" t="s">
        <v>210</v>
      </c>
      <c r="B55" s="52" t="s">
        <v>331</v>
      </c>
      <c r="C55" s="53">
        <v>1</v>
      </c>
      <c r="D55" s="54">
        <v>6</v>
      </c>
      <c r="E55" s="54">
        <v>1</v>
      </c>
      <c r="F55" s="54">
        <v>0</v>
      </c>
      <c r="G55" s="54">
        <v>5</v>
      </c>
      <c r="H55" s="54" t="s">
        <v>220</v>
      </c>
      <c r="I55" s="54" t="s">
        <v>86</v>
      </c>
      <c r="J55" s="54" t="s">
        <v>63</v>
      </c>
      <c r="K55" s="54">
        <v>2</v>
      </c>
      <c r="L55">
        <f>E55*2+F55-K55</f>
        <v>0</v>
      </c>
      <c r="N55">
        <f>L55+M55</f>
        <v>0</v>
      </c>
      <c r="P55" t="str">
        <f>VLOOKUP(Групп!B55,'Сезон 2018'!$A$2:$B$92,2,0)</f>
        <v>IgroSports</v>
      </c>
    </row>
    <row r="56" spans="1:16" ht="13.5" thickBot="1">
      <c r="A56" s="45" t="s">
        <v>22</v>
      </c>
      <c r="B56" s="46" t="s">
        <v>81</v>
      </c>
      <c r="C56" s="45" t="s">
        <v>35</v>
      </c>
      <c r="D56" s="45" t="s">
        <v>25</v>
      </c>
      <c r="E56" s="45" t="s">
        <v>26</v>
      </c>
      <c r="F56" s="45" t="s">
        <v>27</v>
      </c>
      <c r="G56" s="45" t="s">
        <v>28</v>
      </c>
      <c r="H56" s="45" t="s">
        <v>29</v>
      </c>
      <c r="I56" s="45" t="s">
        <v>30</v>
      </c>
      <c r="J56" s="45" t="s">
        <v>31</v>
      </c>
      <c r="K56" s="45" t="s">
        <v>32</v>
      </c>
    </row>
    <row r="57" spans="1:16" ht="26.25" thickBot="1">
      <c r="A57" s="47" t="s">
        <v>202</v>
      </c>
      <c r="B57" s="48" t="s">
        <v>332</v>
      </c>
      <c r="C57" s="49">
        <v>9</v>
      </c>
      <c r="D57" s="50">
        <v>6</v>
      </c>
      <c r="E57" s="50">
        <v>2</v>
      </c>
      <c r="F57" s="50">
        <v>3</v>
      </c>
      <c r="G57" s="50">
        <v>1</v>
      </c>
      <c r="H57" s="50" t="s">
        <v>233</v>
      </c>
      <c r="I57" s="50" t="s">
        <v>50</v>
      </c>
      <c r="J57" s="50" t="s">
        <v>92</v>
      </c>
      <c r="K57" s="50">
        <v>0</v>
      </c>
      <c r="L57">
        <f>E57*2+F57-K57</f>
        <v>7</v>
      </c>
      <c r="M57">
        <v>1</v>
      </c>
      <c r="N57">
        <f>L57+M57</f>
        <v>8</v>
      </c>
      <c r="P57" t="str">
        <f>VLOOKUP(Групп!B57,'Сезон 2018'!$A$2:$B$92,2,0)</f>
        <v>Северное Сияние</v>
      </c>
    </row>
    <row r="58" spans="1:16" ht="13.5" thickBot="1">
      <c r="A58" s="47" t="s">
        <v>203</v>
      </c>
      <c r="B58" s="48" t="s">
        <v>212</v>
      </c>
      <c r="C58" s="49">
        <v>8</v>
      </c>
      <c r="D58" s="50">
        <v>6</v>
      </c>
      <c r="E58" s="50">
        <v>1</v>
      </c>
      <c r="F58" s="50">
        <v>5</v>
      </c>
      <c r="G58" s="50">
        <v>0</v>
      </c>
      <c r="H58" s="50" t="s">
        <v>146</v>
      </c>
      <c r="I58" s="50" t="s">
        <v>50</v>
      </c>
      <c r="J58" s="50" t="s">
        <v>92</v>
      </c>
      <c r="K58" s="50">
        <v>0</v>
      </c>
      <c r="L58">
        <f>E58*2+F58-K58</f>
        <v>7</v>
      </c>
      <c r="M58">
        <v>1</v>
      </c>
      <c r="N58">
        <f>L58+M58</f>
        <v>8</v>
      </c>
      <c r="P58" t="str">
        <f>VLOOKUP(Групп!B58,'Сезон 2018'!$A$2:$B$92,2,0)</f>
        <v>АФК-Кемерово</v>
      </c>
    </row>
    <row r="59" spans="1:16" ht="13.5" thickBot="1">
      <c r="A59" s="51" t="s">
        <v>208</v>
      </c>
      <c r="B59" s="52" t="s">
        <v>333</v>
      </c>
      <c r="C59" s="53">
        <v>7</v>
      </c>
      <c r="D59" s="54">
        <v>6</v>
      </c>
      <c r="E59" s="54">
        <v>2</v>
      </c>
      <c r="F59" s="54">
        <v>1</v>
      </c>
      <c r="G59" s="54">
        <v>3</v>
      </c>
      <c r="H59" s="54" t="s">
        <v>149</v>
      </c>
      <c r="I59" s="54" t="s">
        <v>51</v>
      </c>
      <c r="J59" s="54" t="s">
        <v>92</v>
      </c>
      <c r="K59" s="54">
        <v>0</v>
      </c>
      <c r="L59">
        <f>E59*2+F59-K59</f>
        <v>5</v>
      </c>
      <c r="N59">
        <f>L59+M59</f>
        <v>5</v>
      </c>
      <c r="P59" t="str">
        <f>VLOOKUP(Групп!B59,'Сезон 2018'!$A$2:$B$92,2,0)</f>
        <v>Kanonir.Com</v>
      </c>
    </row>
    <row r="60" spans="1:16" ht="13.5" thickBot="1">
      <c r="A60" s="51" t="s">
        <v>210</v>
      </c>
      <c r="B60" s="52" t="s">
        <v>334</v>
      </c>
      <c r="C60" s="53">
        <v>6</v>
      </c>
      <c r="D60" s="54">
        <v>6</v>
      </c>
      <c r="E60" s="54">
        <v>1</v>
      </c>
      <c r="F60" s="54">
        <v>3</v>
      </c>
      <c r="G60" s="54">
        <v>2</v>
      </c>
      <c r="H60" s="54" t="s">
        <v>147</v>
      </c>
      <c r="I60" s="54" t="s">
        <v>51</v>
      </c>
      <c r="J60" s="54" t="s">
        <v>92</v>
      </c>
      <c r="K60" s="54">
        <v>0</v>
      </c>
      <c r="L60">
        <f>E60*2+F60-K60</f>
        <v>5</v>
      </c>
      <c r="N60">
        <f>L60+M60</f>
        <v>5</v>
      </c>
      <c r="P60" t="str">
        <f>VLOOKUP(Групп!B60,'Сезон 2018'!$A$2:$B$92,2,0)</f>
        <v>КЛФП Харьков</v>
      </c>
    </row>
    <row r="61" spans="1:16" ht="13.5" thickBot="1">
      <c r="A61" s="45" t="s">
        <v>22</v>
      </c>
      <c r="B61" s="46" t="s">
        <v>82</v>
      </c>
      <c r="C61" s="45" t="s">
        <v>35</v>
      </c>
      <c r="D61" s="45" t="s">
        <v>25</v>
      </c>
      <c r="E61" s="45" t="s">
        <v>26</v>
      </c>
      <c r="F61" s="45" t="s">
        <v>27</v>
      </c>
      <c r="G61" s="45" t="s">
        <v>28</v>
      </c>
      <c r="H61" s="45" t="s">
        <v>29</v>
      </c>
      <c r="I61" s="45" t="s">
        <v>30</v>
      </c>
      <c r="J61" s="45" t="s">
        <v>31</v>
      </c>
      <c r="K61" s="45" t="s">
        <v>32</v>
      </c>
    </row>
    <row r="62" spans="1:16" ht="13.5" thickBot="1">
      <c r="A62" s="47" t="s">
        <v>202</v>
      </c>
      <c r="B62" s="48" t="s">
        <v>335</v>
      </c>
      <c r="C62" s="49">
        <v>15</v>
      </c>
      <c r="D62" s="50">
        <v>6</v>
      </c>
      <c r="E62" s="50">
        <v>5</v>
      </c>
      <c r="F62" s="50">
        <v>0</v>
      </c>
      <c r="G62" s="50">
        <v>1</v>
      </c>
      <c r="H62" s="50" t="s">
        <v>191</v>
      </c>
      <c r="I62" s="50" t="s">
        <v>87</v>
      </c>
      <c r="J62" s="50" t="s">
        <v>99</v>
      </c>
      <c r="K62" s="50">
        <v>0</v>
      </c>
      <c r="L62">
        <f>E62*2+F62-K62</f>
        <v>10</v>
      </c>
      <c r="M62">
        <v>1</v>
      </c>
      <c r="N62">
        <f>L62+M62</f>
        <v>11</v>
      </c>
      <c r="P62" t="str">
        <f>VLOOKUP(Групп!B62,'Сезон 2018'!$A$2:$B$92,2,0)</f>
        <v>fpk-prognoz.ru</v>
      </c>
    </row>
    <row r="63" spans="1:16" ht="13.5" thickBot="1">
      <c r="A63" s="47" t="s">
        <v>203</v>
      </c>
      <c r="B63" s="48" t="s">
        <v>336</v>
      </c>
      <c r="C63" s="49">
        <v>13</v>
      </c>
      <c r="D63" s="50">
        <v>6</v>
      </c>
      <c r="E63" s="50">
        <v>4</v>
      </c>
      <c r="F63" s="50">
        <v>1</v>
      </c>
      <c r="G63" s="50">
        <v>1</v>
      </c>
      <c r="H63" s="50" t="s">
        <v>191</v>
      </c>
      <c r="I63" s="50" t="s">
        <v>87</v>
      </c>
      <c r="J63" s="50" t="s">
        <v>148</v>
      </c>
      <c r="K63" s="50">
        <v>0</v>
      </c>
      <c r="L63">
        <f>E63*2+F63-K63</f>
        <v>9</v>
      </c>
      <c r="M63">
        <v>1</v>
      </c>
      <c r="N63">
        <f>L63+M63</f>
        <v>10</v>
      </c>
      <c r="P63" t="str">
        <f>VLOOKUP(Групп!B63,'Сезон 2018'!$A$2:$B$92,2,0)</f>
        <v>KFP.RU</v>
      </c>
    </row>
    <row r="64" spans="1:16" ht="26.25" thickBot="1">
      <c r="A64" s="51" t="s">
        <v>208</v>
      </c>
      <c r="B64" s="52" t="s">
        <v>337</v>
      </c>
      <c r="C64" s="53">
        <v>7</v>
      </c>
      <c r="D64" s="54">
        <v>6</v>
      </c>
      <c r="E64" s="54">
        <v>2</v>
      </c>
      <c r="F64" s="54">
        <v>1</v>
      </c>
      <c r="G64" s="54">
        <v>3</v>
      </c>
      <c r="H64" s="54" t="s">
        <v>306</v>
      </c>
      <c r="I64" s="54" t="s">
        <v>50</v>
      </c>
      <c r="J64" s="54" t="s">
        <v>99</v>
      </c>
      <c r="K64" s="54">
        <v>0</v>
      </c>
      <c r="L64">
        <f>E64*2+F64-K64</f>
        <v>5</v>
      </c>
      <c r="N64">
        <f>L64+M64</f>
        <v>5</v>
      </c>
      <c r="P64" t="str">
        <f>VLOOKUP(Групп!B64,'Сезон 2018'!$A$2:$B$92,2,0)</f>
        <v>Профессионалы прогноза</v>
      </c>
    </row>
    <row r="65" spans="1:16" ht="13.5" thickBot="1">
      <c r="A65" s="51" t="s">
        <v>210</v>
      </c>
      <c r="B65" s="52" t="s">
        <v>338</v>
      </c>
      <c r="C65" s="53">
        <v>-3</v>
      </c>
      <c r="D65" s="54">
        <v>6</v>
      </c>
      <c r="E65" s="54">
        <v>0</v>
      </c>
      <c r="F65" s="54">
        <v>0</v>
      </c>
      <c r="G65" s="54">
        <v>6</v>
      </c>
      <c r="H65" s="54" t="s">
        <v>339</v>
      </c>
      <c r="I65" s="54" t="s">
        <v>340</v>
      </c>
      <c r="J65" s="54" t="s">
        <v>62</v>
      </c>
      <c r="K65" s="54">
        <v>3</v>
      </c>
      <c r="L65">
        <f>E65*2+F65-K65</f>
        <v>-3</v>
      </c>
      <c r="N65">
        <f>L65+M65</f>
        <v>-3</v>
      </c>
      <c r="P65" t="str">
        <f>VLOOKUP(Групп!B65,'Сезон 2018'!$A$2:$B$92,2,0)</f>
        <v>TotalZone.ru</v>
      </c>
    </row>
    <row r="66" spans="1:16" ht="13.5" thickBot="1">
      <c r="A66" s="45" t="s">
        <v>22</v>
      </c>
      <c r="B66" s="46" t="s">
        <v>83</v>
      </c>
      <c r="C66" s="45" t="s">
        <v>35</v>
      </c>
      <c r="D66" s="45" t="s">
        <v>25</v>
      </c>
      <c r="E66" s="45" t="s">
        <v>26</v>
      </c>
      <c r="F66" s="45" t="s">
        <v>27</v>
      </c>
      <c r="G66" s="45" t="s">
        <v>28</v>
      </c>
      <c r="H66" s="45" t="s">
        <v>29</v>
      </c>
      <c r="I66" s="45" t="s">
        <v>30</v>
      </c>
      <c r="J66" s="45" t="s">
        <v>31</v>
      </c>
      <c r="K66" s="45" t="s">
        <v>32</v>
      </c>
    </row>
    <row r="67" spans="1:16" ht="13.5" thickBot="1">
      <c r="A67" s="47" t="s">
        <v>202</v>
      </c>
      <c r="B67" s="48" t="s">
        <v>219</v>
      </c>
      <c r="C67" s="49">
        <v>13</v>
      </c>
      <c r="D67" s="50">
        <v>6</v>
      </c>
      <c r="E67" s="50">
        <v>4</v>
      </c>
      <c r="F67" s="50">
        <v>1</v>
      </c>
      <c r="G67" s="50">
        <v>1</v>
      </c>
      <c r="H67" s="50" t="s">
        <v>188</v>
      </c>
      <c r="I67" s="50" t="s">
        <v>189</v>
      </c>
      <c r="J67" s="50" t="s">
        <v>150</v>
      </c>
      <c r="K67" s="50">
        <v>0</v>
      </c>
      <c r="L67">
        <f>E67*2+F67-K67</f>
        <v>9</v>
      </c>
      <c r="M67">
        <v>1</v>
      </c>
      <c r="N67">
        <f>L67+M67</f>
        <v>10</v>
      </c>
      <c r="P67" t="str">
        <f>VLOOKUP(Групп!B67,'Сезон 2018'!$A$2:$B$92,2,0)</f>
        <v>Мегаспорт</v>
      </c>
    </row>
    <row r="68" spans="1:16" ht="13.5" thickBot="1">
      <c r="A68" s="47" t="s">
        <v>203</v>
      </c>
      <c r="B68" s="48" t="s">
        <v>341</v>
      </c>
      <c r="C68" s="49">
        <v>13</v>
      </c>
      <c r="D68" s="50">
        <v>6</v>
      </c>
      <c r="E68" s="50">
        <v>4</v>
      </c>
      <c r="F68" s="50">
        <v>1</v>
      </c>
      <c r="G68" s="50">
        <v>1</v>
      </c>
      <c r="H68" s="50" t="s">
        <v>186</v>
      </c>
      <c r="I68" s="50" t="s">
        <v>68</v>
      </c>
      <c r="J68" s="50" t="s">
        <v>148</v>
      </c>
      <c r="K68" s="50">
        <v>0</v>
      </c>
      <c r="L68">
        <f>E68*2+F68-K68</f>
        <v>9</v>
      </c>
      <c r="M68">
        <v>1</v>
      </c>
      <c r="N68">
        <f>L68+M68</f>
        <v>10</v>
      </c>
      <c r="P68" t="str">
        <f>VLOOKUP(Групп!B68,'Сезон 2018'!$A$2:$B$92,2,0)</f>
        <v>ВФЛ КБК</v>
      </c>
    </row>
    <row r="69" spans="1:16" ht="13.5" thickBot="1">
      <c r="A69" s="51" t="s">
        <v>208</v>
      </c>
      <c r="B69" s="52" t="s">
        <v>342</v>
      </c>
      <c r="C69" s="53">
        <v>6</v>
      </c>
      <c r="D69" s="54">
        <v>6</v>
      </c>
      <c r="E69" s="54">
        <v>2</v>
      </c>
      <c r="F69" s="54">
        <v>1</v>
      </c>
      <c r="G69" s="54">
        <v>3</v>
      </c>
      <c r="H69" s="54" t="s">
        <v>251</v>
      </c>
      <c r="I69" s="54" t="s">
        <v>55</v>
      </c>
      <c r="J69" s="54" t="s">
        <v>74</v>
      </c>
      <c r="K69" s="54">
        <v>1</v>
      </c>
      <c r="L69">
        <f>E69*2+F69-K69</f>
        <v>4</v>
      </c>
      <c r="N69">
        <f>L69+M69</f>
        <v>4</v>
      </c>
      <c r="P69" t="str">
        <f>VLOOKUP(Групп!B69,'Сезон 2018'!$A$2:$B$92,2,0)</f>
        <v>SaSiSa</v>
      </c>
    </row>
    <row r="70" spans="1:16" ht="13.5" thickBot="1">
      <c r="A70" s="51" t="s">
        <v>210</v>
      </c>
      <c r="B70" s="52" t="s">
        <v>343</v>
      </c>
      <c r="C70" s="53">
        <v>1</v>
      </c>
      <c r="D70" s="54">
        <v>6</v>
      </c>
      <c r="E70" s="54">
        <v>0</v>
      </c>
      <c r="F70" s="54">
        <v>1</v>
      </c>
      <c r="G70" s="54">
        <v>5</v>
      </c>
      <c r="H70" s="54" t="s">
        <v>344</v>
      </c>
      <c r="I70" s="54" t="s">
        <v>340</v>
      </c>
      <c r="J70" s="54" t="s">
        <v>64</v>
      </c>
      <c r="K70" s="54">
        <v>0</v>
      </c>
      <c r="L70">
        <f>E70*2+F70-K70</f>
        <v>1</v>
      </c>
      <c r="N70">
        <f>L70+M70</f>
        <v>1</v>
      </c>
      <c r="P70" t="str">
        <f>VLOOKUP(Групп!B70,'Сезон 2018'!$A$2:$B$92,2,0)</f>
        <v>"ФОРВАРД"</v>
      </c>
    </row>
    <row r="71" spans="1:16" ht="13.5" thickBot="1">
      <c r="A71" s="45" t="s">
        <v>22</v>
      </c>
      <c r="B71" s="46" t="s">
        <v>84</v>
      </c>
      <c r="C71" s="45" t="s">
        <v>35</v>
      </c>
      <c r="D71" s="45" t="s">
        <v>25</v>
      </c>
      <c r="E71" s="45" t="s">
        <v>26</v>
      </c>
      <c r="F71" s="45" t="s">
        <v>27</v>
      </c>
      <c r="G71" s="45" t="s">
        <v>28</v>
      </c>
      <c r="H71" s="45" t="s">
        <v>29</v>
      </c>
      <c r="I71" s="45" t="s">
        <v>30</v>
      </c>
      <c r="J71" s="45" t="s">
        <v>31</v>
      </c>
      <c r="K71" s="45" t="s">
        <v>32</v>
      </c>
    </row>
    <row r="72" spans="1:16" ht="13.5" thickBot="1">
      <c r="A72" s="47" t="s">
        <v>202</v>
      </c>
      <c r="B72" s="48" t="s">
        <v>345</v>
      </c>
      <c r="C72" s="49">
        <v>10</v>
      </c>
      <c r="D72" s="50">
        <v>6</v>
      </c>
      <c r="E72" s="50">
        <v>3</v>
      </c>
      <c r="F72" s="50">
        <v>1</v>
      </c>
      <c r="G72" s="50">
        <v>2</v>
      </c>
      <c r="H72" s="50" t="s">
        <v>197</v>
      </c>
      <c r="I72" s="50" t="s">
        <v>51</v>
      </c>
      <c r="J72" s="50" t="s">
        <v>88</v>
      </c>
      <c r="K72" s="50">
        <v>0</v>
      </c>
      <c r="L72">
        <f>E72*2+F72-K72</f>
        <v>7</v>
      </c>
      <c r="M72">
        <v>1</v>
      </c>
      <c r="N72">
        <f>L72+M72</f>
        <v>8</v>
      </c>
      <c r="P72" t="str">
        <f>VLOOKUP(Групп!B72,'Сезон 2018'!$A$2:$B$92,2,0)</f>
        <v>Fprognoz.com</v>
      </c>
    </row>
    <row r="73" spans="1:16" ht="13.5" thickBot="1">
      <c r="A73" s="47" t="s">
        <v>203</v>
      </c>
      <c r="B73" s="48" t="s">
        <v>346</v>
      </c>
      <c r="C73" s="49">
        <v>9</v>
      </c>
      <c r="D73" s="50">
        <v>6</v>
      </c>
      <c r="E73" s="50">
        <v>3</v>
      </c>
      <c r="F73" s="50">
        <v>0</v>
      </c>
      <c r="G73" s="50">
        <v>3</v>
      </c>
      <c r="H73" s="50" t="s">
        <v>196</v>
      </c>
      <c r="I73" s="50" t="s">
        <v>50</v>
      </c>
      <c r="J73" s="50" t="s">
        <v>153</v>
      </c>
      <c r="K73" s="50">
        <v>0</v>
      </c>
      <c r="L73">
        <f>E73*2+F73-K73</f>
        <v>6</v>
      </c>
      <c r="M73">
        <v>1</v>
      </c>
      <c r="N73">
        <f>L73+M73</f>
        <v>7</v>
      </c>
      <c r="P73" t="str">
        <f>VLOOKUP(Групп!B73,'Сезон 2018'!$A$2:$B$92,2,0)</f>
        <v>ОЛФП</v>
      </c>
    </row>
    <row r="74" spans="1:16" ht="13.5" thickBot="1">
      <c r="A74" s="51" t="s">
        <v>208</v>
      </c>
      <c r="B74" s="52" t="s">
        <v>218</v>
      </c>
      <c r="C74" s="53">
        <v>8</v>
      </c>
      <c r="D74" s="54">
        <v>6</v>
      </c>
      <c r="E74" s="54">
        <v>2</v>
      </c>
      <c r="F74" s="54">
        <v>2</v>
      </c>
      <c r="G74" s="54">
        <v>2</v>
      </c>
      <c r="H74" s="54" t="s">
        <v>89</v>
      </c>
      <c r="I74" s="54" t="s">
        <v>52</v>
      </c>
      <c r="J74" s="54" t="s">
        <v>99</v>
      </c>
      <c r="K74" s="54">
        <v>0</v>
      </c>
      <c r="L74">
        <f>E74*2+F74-K74</f>
        <v>6</v>
      </c>
      <c r="N74">
        <f>L74+M74</f>
        <v>6</v>
      </c>
      <c r="P74" t="str">
        <f>VLOOKUP(Групп!B74,'Сезон 2018'!$A$2:$B$92,2,0)</f>
        <v>RED-ARMY.RU</v>
      </c>
    </row>
    <row r="75" spans="1:16" ht="26.25" thickBot="1">
      <c r="A75" s="51" t="s">
        <v>210</v>
      </c>
      <c r="B75" s="52" t="s">
        <v>227</v>
      </c>
      <c r="C75" s="53">
        <v>7</v>
      </c>
      <c r="D75" s="54">
        <v>6</v>
      </c>
      <c r="E75" s="54">
        <v>2</v>
      </c>
      <c r="F75" s="54">
        <v>1</v>
      </c>
      <c r="G75" s="54">
        <v>3</v>
      </c>
      <c r="H75" s="54" t="s">
        <v>190</v>
      </c>
      <c r="I75" s="54" t="s">
        <v>53</v>
      </c>
      <c r="J75" s="54" t="s">
        <v>88</v>
      </c>
      <c r="K75" s="54">
        <v>0</v>
      </c>
      <c r="L75">
        <f>E75*2+F75-K75</f>
        <v>5</v>
      </c>
      <c r="N75">
        <f>L75+M75</f>
        <v>5</v>
      </c>
      <c r="P75" t="str">
        <f>VLOOKUP(Групп!B75,'Сезон 2018'!$A$2:$B$92,2,0)</f>
        <v>Профессионалы прогноза</v>
      </c>
    </row>
    <row r="76" spans="1:16" ht="13.5" thickBot="1">
      <c r="A76" s="45" t="s">
        <v>22</v>
      </c>
      <c r="B76" s="46" t="s">
        <v>85</v>
      </c>
      <c r="C76" s="45" t="s">
        <v>35</v>
      </c>
      <c r="D76" s="45" t="s">
        <v>25</v>
      </c>
      <c r="E76" s="45" t="s">
        <v>26</v>
      </c>
      <c r="F76" s="45" t="s">
        <v>27</v>
      </c>
      <c r="G76" s="45" t="s">
        <v>28</v>
      </c>
      <c r="H76" s="45" t="s">
        <v>29</v>
      </c>
      <c r="I76" s="45" t="s">
        <v>30</v>
      </c>
      <c r="J76" s="45" t="s">
        <v>31</v>
      </c>
      <c r="K76" s="45" t="s">
        <v>32</v>
      </c>
    </row>
    <row r="77" spans="1:16" ht="13.5" thickBot="1">
      <c r="A77" s="47" t="s">
        <v>202</v>
      </c>
      <c r="B77" s="48" t="s">
        <v>223</v>
      </c>
      <c r="C77" s="49">
        <v>12</v>
      </c>
      <c r="D77" s="50">
        <v>6</v>
      </c>
      <c r="E77" s="50">
        <v>4</v>
      </c>
      <c r="F77" s="50">
        <v>0</v>
      </c>
      <c r="G77" s="50">
        <v>2</v>
      </c>
      <c r="H77" s="50" t="s">
        <v>171</v>
      </c>
      <c r="I77" s="50" t="s">
        <v>87</v>
      </c>
      <c r="J77" s="50" t="s">
        <v>58</v>
      </c>
      <c r="K77" s="50">
        <v>0</v>
      </c>
      <c r="L77">
        <f>E77*2+F77-K77</f>
        <v>8</v>
      </c>
      <c r="M77">
        <v>1</v>
      </c>
      <c r="N77">
        <f>L77+M77</f>
        <v>9</v>
      </c>
      <c r="P77" t="str">
        <f>VLOOKUP(Групп!B77,'Сезон 2018'!$A$2:$B$92,2,0)</f>
        <v>Мегаспорт</v>
      </c>
    </row>
    <row r="78" spans="1:16" ht="13.5" thickBot="1">
      <c r="A78" s="47" t="s">
        <v>203</v>
      </c>
      <c r="B78" s="48" t="s">
        <v>347</v>
      </c>
      <c r="C78" s="49">
        <v>10</v>
      </c>
      <c r="D78" s="50">
        <v>6</v>
      </c>
      <c r="E78" s="50">
        <v>3</v>
      </c>
      <c r="F78" s="50">
        <v>1</v>
      </c>
      <c r="G78" s="50">
        <v>2</v>
      </c>
      <c r="H78" s="50" t="s">
        <v>89</v>
      </c>
      <c r="I78" s="50" t="s">
        <v>52</v>
      </c>
      <c r="J78" s="50" t="s">
        <v>99</v>
      </c>
      <c r="K78" s="50">
        <v>0</v>
      </c>
      <c r="L78">
        <f>E78*2+F78-K78</f>
        <v>7</v>
      </c>
      <c r="M78">
        <v>1</v>
      </c>
      <c r="N78">
        <f>L78+M78</f>
        <v>8</v>
      </c>
      <c r="P78" t="str">
        <f>VLOOKUP(Групп!B78,'Сезон 2018'!$A$2:$B$92,2,0)</f>
        <v>VOON.RU</v>
      </c>
    </row>
    <row r="79" spans="1:16" ht="13.5" thickBot="1">
      <c r="A79" s="51" t="s">
        <v>208</v>
      </c>
      <c r="B79" s="52" t="s">
        <v>237</v>
      </c>
      <c r="C79" s="53">
        <v>7</v>
      </c>
      <c r="D79" s="54">
        <v>6</v>
      </c>
      <c r="E79" s="54">
        <v>2</v>
      </c>
      <c r="F79" s="54">
        <v>2</v>
      </c>
      <c r="G79" s="54">
        <v>2</v>
      </c>
      <c r="H79" s="54" t="s">
        <v>324</v>
      </c>
      <c r="I79" s="54" t="s">
        <v>55</v>
      </c>
      <c r="J79" s="54" t="s">
        <v>60</v>
      </c>
      <c r="K79" s="54">
        <v>1</v>
      </c>
      <c r="L79">
        <f>E79*2+F79-K79</f>
        <v>5</v>
      </c>
      <c r="N79">
        <f>L79+M79</f>
        <v>5</v>
      </c>
      <c r="P79" t="str">
        <f>VLOOKUP(Групп!B79,'Сезон 2018'!$A$2:$B$92,2,0)</f>
        <v>ВФЛ КБК</v>
      </c>
    </row>
    <row r="80" spans="1:16" ht="13.5" thickBot="1">
      <c r="A80" s="51" t="s">
        <v>210</v>
      </c>
      <c r="B80" s="52" t="s">
        <v>348</v>
      </c>
      <c r="C80" s="53">
        <v>4</v>
      </c>
      <c r="D80" s="54">
        <v>6</v>
      </c>
      <c r="E80" s="54">
        <v>1</v>
      </c>
      <c r="F80" s="54">
        <v>1</v>
      </c>
      <c r="G80" s="54">
        <v>4</v>
      </c>
      <c r="H80" s="54" t="s">
        <v>199</v>
      </c>
      <c r="I80" s="54" t="s">
        <v>69</v>
      </c>
      <c r="J80" s="54" t="s">
        <v>60</v>
      </c>
      <c r="K80" s="54">
        <v>0</v>
      </c>
      <c r="L80">
        <f>E80*2+F80-K80</f>
        <v>3</v>
      </c>
      <c r="N80">
        <f>L80+M80</f>
        <v>3</v>
      </c>
      <c r="P80" t="str">
        <f>VLOOKUP(Групп!B80,'Сезон 2018'!$A$2:$B$92,2,0)</f>
        <v>MyFkip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2"/>
  <sheetViews>
    <sheetView topLeftCell="A70" workbookViewId="0">
      <selection activeCell="J96" sqref="J96"/>
    </sheetView>
  </sheetViews>
  <sheetFormatPr defaultRowHeight="12.75"/>
  <cols>
    <col min="1" max="1" width="5" customWidth="1"/>
    <col min="2" max="2" width="34" customWidth="1"/>
  </cols>
  <sheetData>
    <row r="1" spans="1:14" ht="24" thickBot="1">
      <c r="A1" s="60" t="s">
        <v>98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thickBot="1">
      <c r="A2" s="45" t="s">
        <v>22</v>
      </c>
      <c r="B2" s="46" t="s">
        <v>111</v>
      </c>
      <c r="C2" s="45" t="s">
        <v>24</v>
      </c>
      <c r="D2" s="45" t="s">
        <v>25</v>
      </c>
      <c r="E2" s="45" t="s">
        <v>26</v>
      </c>
      <c r="F2" s="45" t="s">
        <v>27</v>
      </c>
      <c r="G2" s="45" t="s">
        <v>28</v>
      </c>
      <c r="H2" s="45" t="s">
        <v>29</v>
      </c>
      <c r="I2" s="45" t="s">
        <v>30</v>
      </c>
      <c r="J2" s="45" t="s">
        <v>31</v>
      </c>
      <c r="K2" s="45" t="s">
        <v>32</v>
      </c>
      <c r="L2" s="6" t="s">
        <v>36</v>
      </c>
      <c r="M2" s="6" t="s">
        <v>37</v>
      </c>
      <c r="N2" s="6" t="s">
        <v>38</v>
      </c>
    </row>
    <row r="3" spans="1:14" ht="13.5" thickBot="1">
      <c r="A3" s="47" t="s">
        <v>202</v>
      </c>
      <c r="B3" s="48" t="s">
        <v>290</v>
      </c>
      <c r="C3" s="49">
        <v>2</v>
      </c>
      <c r="D3" s="50">
        <v>5</v>
      </c>
      <c r="E3" s="50">
        <v>2</v>
      </c>
      <c r="F3" s="50">
        <v>2</v>
      </c>
      <c r="G3" s="50">
        <v>1</v>
      </c>
      <c r="H3" s="50" t="s">
        <v>258</v>
      </c>
      <c r="I3" s="50" t="s">
        <v>49</v>
      </c>
      <c r="J3" s="50" t="s">
        <v>99</v>
      </c>
      <c r="K3" s="50" t="s">
        <v>49</v>
      </c>
      <c r="L3">
        <f>IF(D3&lt;4,E3*2+F3+1,IF(D3=4,E3*2+F3,4))</f>
        <v>4</v>
      </c>
      <c r="M3">
        <v>1</v>
      </c>
      <c r="N3">
        <f>L3+M3</f>
        <v>5</v>
      </c>
    </row>
    <row r="4" spans="1:14" ht="13.5" thickBot="1">
      <c r="A4" s="51" t="s">
        <v>203</v>
      </c>
      <c r="B4" s="52" t="s">
        <v>282</v>
      </c>
      <c r="C4" s="53">
        <v>1</v>
      </c>
      <c r="D4" s="54">
        <v>5</v>
      </c>
      <c r="E4" s="54">
        <v>1</v>
      </c>
      <c r="F4" s="54">
        <v>2</v>
      </c>
      <c r="G4" s="54">
        <v>2</v>
      </c>
      <c r="H4" s="54" t="s">
        <v>258</v>
      </c>
      <c r="I4" s="54" t="s">
        <v>49</v>
      </c>
      <c r="J4" s="54" t="s">
        <v>99</v>
      </c>
      <c r="K4" s="54" t="s">
        <v>49</v>
      </c>
      <c r="L4">
        <f>IF(D4&lt;4,E4*2+F4,IF(D4=4,E4*2+F4,4))</f>
        <v>4</v>
      </c>
      <c r="N4">
        <f>L4+M4</f>
        <v>4</v>
      </c>
    </row>
    <row r="5" spans="1:14" ht="13.5" thickBot="1">
      <c r="A5" s="45" t="s">
        <v>22</v>
      </c>
      <c r="B5" s="46" t="s">
        <v>112</v>
      </c>
      <c r="C5" s="45" t="s">
        <v>24</v>
      </c>
      <c r="D5" s="45" t="s">
        <v>25</v>
      </c>
      <c r="E5" s="45" t="s">
        <v>26</v>
      </c>
      <c r="F5" s="45" t="s">
        <v>27</v>
      </c>
      <c r="G5" s="45" t="s">
        <v>28</v>
      </c>
      <c r="H5" s="45" t="s">
        <v>29</v>
      </c>
      <c r="I5" s="45" t="s">
        <v>30</v>
      </c>
      <c r="J5" s="45" t="s">
        <v>31</v>
      </c>
      <c r="K5" s="45" t="s">
        <v>32</v>
      </c>
    </row>
    <row r="6" spans="1:14" ht="13.5" thickBot="1">
      <c r="A6" s="47" t="s">
        <v>202</v>
      </c>
      <c r="B6" s="48" t="s">
        <v>236</v>
      </c>
      <c r="C6" s="49">
        <v>3</v>
      </c>
      <c r="D6" s="50">
        <v>3</v>
      </c>
      <c r="E6" s="50">
        <v>3</v>
      </c>
      <c r="F6" s="50">
        <v>0</v>
      </c>
      <c r="G6" s="50">
        <v>0</v>
      </c>
      <c r="H6" s="50" t="s">
        <v>176</v>
      </c>
      <c r="I6" s="50" t="s">
        <v>68</v>
      </c>
      <c r="J6" s="50" t="s">
        <v>74</v>
      </c>
      <c r="K6" s="50" t="s">
        <v>49</v>
      </c>
      <c r="L6">
        <f>IF(D6&lt;4,E6*2+F6+1,IF(D6=4,E6*2+F6,4))</f>
        <v>7</v>
      </c>
      <c r="M6">
        <v>1</v>
      </c>
      <c r="N6">
        <f>L6+M6</f>
        <v>8</v>
      </c>
    </row>
    <row r="7" spans="1:14" ht="13.5" thickBot="1">
      <c r="A7" s="51" t="s">
        <v>203</v>
      </c>
      <c r="B7" s="52" t="s">
        <v>288</v>
      </c>
      <c r="C7" s="53">
        <v>0</v>
      </c>
      <c r="D7" s="54">
        <v>3</v>
      </c>
      <c r="E7" s="54">
        <v>0</v>
      </c>
      <c r="F7" s="54">
        <v>0</v>
      </c>
      <c r="G7" s="54">
        <v>3</v>
      </c>
      <c r="H7" s="54" t="s">
        <v>177</v>
      </c>
      <c r="I7" s="54" t="s">
        <v>69</v>
      </c>
      <c r="J7" s="54" t="s">
        <v>61</v>
      </c>
      <c r="K7" s="54" t="s">
        <v>49</v>
      </c>
      <c r="L7">
        <f>IF(D7&lt;4,E7*2+F7,IF(D7=4,E7*2+F7,4))</f>
        <v>0</v>
      </c>
      <c r="N7">
        <f>L7+M7</f>
        <v>0</v>
      </c>
    </row>
    <row r="8" spans="1:14" ht="13.5" thickBot="1">
      <c r="A8" s="45" t="s">
        <v>22</v>
      </c>
      <c r="B8" s="46" t="s">
        <v>113</v>
      </c>
      <c r="C8" s="45" t="s">
        <v>24</v>
      </c>
      <c r="D8" s="45" t="s">
        <v>25</v>
      </c>
      <c r="E8" s="45" t="s">
        <v>26</v>
      </c>
      <c r="F8" s="45" t="s">
        <v>27</v>
      </c>
      <c r="G8" s="45" t="s">
        <v>28</v>
      </c>
      <c r="H8" s="45" t="s">
        <v>29</v>
      </c>
      <c r="I8" s="45" t="s">
        <v>30</v>
      </c>
      <c r="J8" s="45" t="s">
        <v>31</v>
      </c>
      <c r="K8" s="45" t="s">
        <v>32</v>
      </c>
    </row>
    <row r="9" spans="1:14" ht="13.5" thickBot="1">
      <c r="A9" s="47" t="s">
        <v>202</v>
      </c>
      <c r="B9" s="48" t="s">
        <v>301</v>
      </c>
      <c r="C9" s="49">
        <v>2</v>
      </c>
      <c r="D9" s="50">
        <v>4</v>
      </c>
      <c r="E9" s="50">
        <v>2</v>
      </c>
      <c r="F9" s="50">
        <v>2</v>
      </c>
      <c r="G9" s="50">
        <v>0</v>
      </c>
      <c r="H9" s="50" t="s">
        <v>256</v>
      </c>
      <c r="I9" s="50" t="s">
        <v>54</v>
      </c>
      <c r="J9" s="50" t="s">
        <v>60</v>
      </c>
      <c r="K9" s="50" t="s">
        <v>49</v>
      </c>
      <c r="L9">
        <f>IF(D9&lt;4,E9*2+F9+1,IF(D9=4,E9*2+F9,4))</f>
        <v>6</v>
      </c>
      <c r="M9">
        <v>1</v>
      </c>
      <c r="N9">
        <f>L9+M9</f>
        <v>7</v>
      </c>
    </row>
    <row r="10" spans="1:14" ht="13.5" thickBot="1">
      <c r="A10" s="51" t="s">
        <v>203</v>
      </c>
      <c r="B10" s="52" t="s">
        <v>231</v>
      </c>
      <c r="C10" s="53">
        <v>0</v>
      </c>
      <c r="D10" s="54">
        <v>4</v>
      </c>
      <c r="E10" s="54">
        <v>0</v>
      </c>
      <c r="F10" s="54">
        <v>2</v>
      </c>
      <c r="G10" s="54">
        <v>2</v>
      </c>
      <c r="H10" s="54" t="s">
        <v>257</v>
      </c>
      <c r="I10" s="54" t="s">
        <v>55</v>
      </c>
      <c r="J10" s="54" t="s">
        <v>64</v>
      </c>
      <c r="K10" s="54" t="s">
        <v>49</v>
      </c>
      <c r="L10">
        <f>IF(D10&lt;4,E10*2+F10,IF(D10=4,E10*2+F10,4))</f>
        <v>2</v>
      </c>
      <c r="N10">
        <f>L10+M10</f>
        <v>2</v>
      </c>
    </row>
    <row r="11" spans="1:14" ht="13.5" thickBot="1">
      <c r="A11" s="45" t="s">
        <v>22</v>
      </c>
      <c r="B11" s="46" t="s">
        <v>114</v>
      </c>
      <c r="C11" s="45" t="s">
        <v>24</v>
      </c>
      <c r="D11" s="45" t="s">
        <v>25</v>
      </c>
      <c r="E11" s="45" t="s">
        <v>26</v>
      </c>
      <c r="F11" s="45" t="s">
        <v>27</v>
      </c>
      <c r="G11" s="45" t="s">
        <v>28</v>
      </c>
      <c r="H11" s="45" t="s">
        <v>29</v>
      </c>
      <c r="I11" s="45" t="s">
        <v>30</v>
      </c>
      <c r="J11" s="45" t="s">
        <v>31</v>
      </c>
      <c r="K11" s="45" t="s">
        <v>32</v>
      </c>
    </row>
    <row r="12" spans="1:14" ht="24.75" thickBot="1">
      <c r="A12" s="47" t="s">
        <v>202</v>
      </c>
      <c r="B12" s="48" t="s">
        <v>300</v>
      </c>
      <c r="C12" s="49">
        <v>3</v>
      </c>
      <c r="D12" s="50">
        <v>4</v>
      </c>
      <c r="E12" s="50">
        <v>3</v>
      </c>
      <c r="F12" s="50">
        <v>0</v>
      </c>
      <c r="G12" s="50">
        <v>1</v>
      </c>
      <c r="H12" s="50" t="s">
        <v>247</v>
      </c>
      <c r="I12" s="50" t="s">
        <v>52</v>
      </c>
      <c r="J12" s="50" t="s">
        <v>58</v>
      </c>
      <c r="K12" s="50" t="s">
        <v>49</v>
      </c>
      <c r="L12">
        <f>IF(D12&lt;4,E12*2+F12+1,IF(D12=4,E12*2+F12,4))</f>
        <v>6</v>
      </c>
      <c r="M12">
        <v>1</v>
      </c>
      <c r="N12">
        <f>L12+M12</f>
        <v>7</v>
      </c>
    </row>
    <row r="13" spans="1:14" ht="13.5" thickBot="1">
      <c r="A13" s="51" t="s">
        <v>203</v>
      </c>
      <c r="B13" s="52" t="s">
        <v>297</v>
      </c>
      <c r="C13" s="53">
        <v>1</v>
      </c>
      <c r="D13" s="54">
        <v>4</v>
      </c>
      <c r="E13" s="54">
        <v>1</v>
      </c>
      <c r="F13" s="54">
        <v>0</v>
      </c>
      <c r="G13" s="54">
        <v>3</v>
      </c>
      <c r="H13" s="54" t="s">
        <v>190</v>
      </c>
      <c r="I13" s="54" t="s">
        <v>53</v>
      </c>
      <c r="J13" s="54" t="s">
        <v>74</v>
      </c>
      <c r="K13" s="54" t="s">
        <v>49</v>
      </c>
      <c r="L13">
        <f>IF(D13&lt;4,E13*2+F13,IF(D13=4,E13*2+F13,4))</f>
        <v>2</v>
      </c>
      <c r="N13">
        <f>L13+M13</f>
        <v>2</v>
      </c>
    </row>
    <row r="14" spans="1:14" ht="13.5" thickBot="1">
      <c r="A14" s="45" t="s">
        <v>22</v>
      </c>
      <c r="B14" s="46" t="s">
        <v>115</v>
      </c>
      <c r="C14" s="45" t="s">
        <v>24</v>
      </c>
      <c r="D14" s="45" t="s">
        <v>25</v>
      </c>
      <c r="E14" s="45" t="s">
        <v>26</v>
      </c>
      <c r="F14" s="45" t="s">
        <v>27</v>
      </c>
      <c r="G14" s="45" t="s">
        <v>28</v>
      </c>
      <c r="H14" s="45" t="s">
        <v>29</v>
      </c>
      <c r="I14" s="45" t="s">
        <v>30</v>
      </c>
      <c r="J14" s="45" t="s">
        <v>31</v>
      </c>
      <c r="K14" s="45" t="s">
        <v>32</v>
      </c>
    </row>
    <row r="15" spans="1:14" ht="13.5" thickBot="1">
      <c r="A15" s="47" t="s">
        <v>202</v>
      </c>
      <c r="B15" s="48" t="s">
        <v>217</v>
      </c>
      <c r="C15" s="49">
        <v>3</v>
      </c>
      <c r="D15" s="50">
        <v>3</v>
      </c>
      <c r="E15" s="50">
        <v>3</v>
      </c>
      <c r="F15" s="50">
        <v>0</v>
      </c>
      <c r="G15" s="50">
        <v>0</v>
      </c>
      <c r="H15" s="50" t="s">
        <v>449</v>
      </c>
      <c r="I15" s="50" t="s">
        <v>450</v>
      </c>
      <c r="J15" s="50" t="s">
        <v>63</v>
      </c>
      <c r="K15" s="50" t="s">
        <v>49</v>
      </c>
      <c r="L15">
        <f>IF(D15&lt;4,E15*2+F15+1,IF(D15=4,E15*2+F15,4))</f>
        <v>7</v>
      </c>
      <c r="M15">
        <v>1</v>
      </c>
      <c r="N15">
        <f>L15+M15</f>
        <v>8</v>
      </c>
    </row>
    <row r="16" spans="1:14" ht="13.5" thickBot="1">
      <c r="A16" s="51" t="s">
        <v>203</v>
      </c>
      <c r="B16" s="52" t="s">
        <v>309</v>
      </c>
      <c r="C16" s="53">
        <v>0</v>
      </c>
      <c r="D16" s="54">
        <v>3</v>
      </c>
      <c r="E16" s="54">
        <v>0</v>
      </c>
      <c r="F16" s="54">
        <v>0</v>
      </c>
      <c r="G16" s="54">
        <v>3</v>
      </c>
      <c r="H16" s="54" t="s">
        <v>451</v>
      </c>
      <c r="I16" s="54" t="s">
        <v>452</v>
      </c>
      <c r="J16" s="54" t="s">
        <v>187</v>
      </c>
      <c r="K16" s="54" t="s">
        <v>175</v>
      </c>
      <c r="L16">
        <f>IF(D16&lt;4,E16*2+F16,IF(D16=4,E16*2+F16,4))</f>
        <v>0</v>
      </c>
      <c r="N16">
        <f>L16+M16</f>
        <v>0</v>
      </c>
    </row>
    <row r="17" spans="1:14" ht="13.5" thickBot="1">
      <c r="A17" s="45" t="s">
        <v>22</v>
      </c>
      <c r="B17" s="46" t="s">
        <v>117</v>
      </c>
      <c r="C17" s="45" t="s">
        <v>24</v>
      </c>
      <c r="D17" s="45" t="s">
        <v>25</v>
      </c>
      <c r="E17" s="45" t="s">
        <v>26</v>
      </c>
      <c r="F17" s="45" t="s">
        <v>27</v>
      </c>
      <c r="G17" s="45" t="s">
        <v>28</v>
      </c>
      <c r="H17" s="45" t="s">
        <v>29</v>
      </c>
      <c r="I17" s="45" t="s">
        <v>30</v>
      </c>
      <c r="J17" s="45" t="s">
        <v>31</v>
      </c>
      <c r="K17" s="45" t="s">
        <v>32</v>
      </c>
    </row>
    <row r="18" spans="1:14" ht="13.5" thickBot="1">
      <c r="A18" s="47" t="s">
        <v>202</v>
      </c>
      <c r="B18" s="48" t="s">
        <v>307</v>
      </c>
      <c r="C18" s="49">
        <v>2</v>
      </c>
      <c r="D18" s="50">
        <v>4</v>
      </c>
      <c r="E18" s="50">
        <v>2</v>
      </c>
      <c r="F18" s="50">
        <v>1</v>
      </c>
      <c r="G18" s="50">
        <v>1</v>
      </c>
      <c r="H18" s="50" t="s">
        <v>195</v>
      </c>
      <c r="I18" s="50" t="s">
        <v>71</v>
      </c>
      <c r="J18" s="50" t="s">
        <v>58</v>
      </c>
      <c r="K18" s="50" t="s">
        <v>49</v>
      </c>
      <c r="L18">
        <f>IF(D18&lt;4,E18*2+F18+1,IF(D18=4,E18*2+F18,4))</f>
        <v>5</v>
      </c>
      <c r="M18">
        <v>1</v>
      </c>
      <c r="N18">
        <f>L18+M18</f>
        <v>6</v>
      </c>
    </row>
    <row r="19" spans="1:14" ht="13.5" thickBot="1">
      <c r="A19" s="51" t="s">
        <v>203</v>
      </c>
      <c r="B19" s="52" t="s">
        <v>234</v>
      </c>
      <c r="C19" s="53">
        <v>1</v>
      </c>
      <c r="D19" s="54">
        <v>4</v>
      </c>
      <c r="E19" s="54">
        <v>1</v>
      </c>
      <c r="F19" s="54">
        <v>1</v>
      </c>
      <c r="G19" s="54">
        <v>2</v>
      </c>
      <c r="H19" s="54" t="s">
        <v>198</v>
      </c>
      <c r="I19" s="54" t="s">
        <v>73</v>
      </c>
      <c r="J19" s="54" t="s">
        <v>64</v>
      </c>
      <c r="K19" s="54" t="s">
        <v>49</v>
      </c>
      <c r="L19">
        <f>IF(D19&lt;4,E19*2+F19,IF(D19=4,E19*2+F19,4))</f>
        <v>3</v>
      </c>
      <c r="N19">
        <f>L19+M19</f>
        <v>3</v>
      </c>
    </row>
    <row r="20" spans="1:14" ht="13.5" thickBot="1">
      <c r="A20" s="45" t="s">
        <v>22</v>
      </c>
      <c r="B20" s="46" t="s">
        <v>118</v>
      </c>
      <c r="C20" s="45" t="s">
        <v>24</v>
      </c>
      <c r="D20" s="45" t="s">
        <v>25</v>
      </c>
      <c r="E20" s="45" t="s">
        <v>26</v>
      </c>
      <c r="F20" s="45" t="s">
        <v>27</v>
      </c>
      <c r="G20" s="45" t="s">
        <v>28</v>
      </c>
      <c r="H20" s="45" t="s">
        <v>29</v>
      </c>
      <c r="I20" s="45" t="s">
        <v>30</v>
      </c>
      <c r="J20" s="45" t="s">
        <v>31</v>
      </c>
      <c r="K20" s="45" t="s">
        <v>32</v>
      </c>
    </row>
    <row r="21" spans="1:14" ht="13.5" thickBot="1">
      <c r="A21" s="47" t="s">
        <v>202</v>
      </c>
      <c r="B21" s="48" t="s">
        <v>221</v>
      </c>
      <c r="C21" s="49">
        <v>3</v>
      </c>
      <c r="D21" s="50">
        <v>3</v>
      </c>
      <c r="E21" s="50">
        <v>3</v>
      </c>
      <c r="F21" s="50">
        <v>0</v>
      </c>
      <c r="G21" s="50">
        <v>0</v>
      </c>
      <c r="H21" s="50" t="s">
        <v>200</v>
      </c>
      <c r="I21" s="50" t="s">
        <v>71</v>
      </c>
      <c r="J21" s="50" t="s">
        <v>74</v>
      </c>
      <c r="K21" s="50" t="s">
        <v>49</v>
      </c>
      <c r="L21">
        <f>IF(D21&lt;4,E21*2+F21+1,IF(D21=4,E21*2+F21,4))</f>
        <v>7</v>
      </c>
      <c r="M21">
        <v>1</v>
      </c>
      <c r="N21">
        <f>L21+M21</f>
        <v>8</v>
      </c>
    </row>
    <row r="22" spans="1:14" ht="13.5" thickBot="1">
      <c r="A22" s="51" t="s">
        <v>203</v>
      </c>
      <c r="B22" s="52" t="s">
        <v>229</v>
      </c>
      <c r="C22" s="53">
        <v>0</v>
      </c>
      <c r="D22" s="54">
        <v>3</v>
      </c>
      <c r="E22" s="54">
        <v>0</v>
      </c>
      <c r="F22" s="54">
        <v>0</v>
      </c>
      <c r="G22" s="54">
        <v>3</v>
      </c>
      <c r="H22" s="54" t="s">
        <v>157</v>
      </c>
      <c r="I22" s="54" t="s">
        <v>73</v>
      </c>
      <c r="J22" s="54" t="s">
        <v>93</v>
      </c>
      <c r="K22" s="54" t="s">
        <v>49</v>
      </c>
      <c r="L22">
        <f>IF(D22&lt;4,E22*2+F22,IF(D22=4,E22*2+F22,4))</f>
        <v>0</v>
      </c>
      <c r="N22">
        <f>L22+M22</f>
        <v>0</v>
      </c>
    </row>
    <row r="23" spans="1:14" ht="13.5" thickBot="1">
      <c r="A23" s="45" t="s">
        <v>22</v>
      </c>
      <c r="B23" s="46" t="s">
        <v>119</v>
      </c>
      <c r="C23" s="45" t="s">
        <v>24</v>
      </c>
      <c r="D23" s="45" t="s">
        <v>25</v>
      </c>
      <c r="E23" s="45" t="s">
        <v>26</v>
      </c>
      <c r="F23" s="45" t="s">
        <v>27</v>
      </c>
      <c r="G23" s="45" t="s">
        <v>28</v>
      </c>
      <c r="H23" s="45" t="s">
        <v>29</v>
      </c>
      <c r="I23" s="45" t="s">
        <v>30</v>
      </c>
      <c r="J23" s="45" t="s">
        <v>31</v>
      </c>
      <c r="K23" s="45" t="s">
        <v>32</v>
      </c>
    </row>
    <row r="24" spans="1:14" ht="26.25" thickBot="1">
      <c r="A24" s="47" t="s">
        <v>202</v>
      </c>
      <c r="B24" s="48" t="s">
        <v>315</v>
      </c>
      <c r="C24" s="49">
        <v>3</v>
      </c>
      <c r="D24" s="50">
        <v>4</v>
      </c>
      <c r="E24" s="50">
        <v>3</v>
      </c>
      <c r="F24" s="50">
        <v>0</v>
      </c>
      <c r="G24" s="50">
        <v>1</v>
      </c>
      <c r="H24" s="50" t="s">
        <v>453</v>
      </c>
      <c r="I24" s="50" t="s">
        <v>68</v>
      </c>
      <c r="J24" s="50" t="s">
        <v>99</v>
      </c>
      <c r="K24" s="50" t="s">
        <v>49</v>
      </c>
      <c r="L24">
        <f>IF(D24&lt;4,E24*2+F24+1,IF(D24=4,E24*2+F24,4))</f>
        <v>6</v>
      </c>
      <c r="M24">
        <v>1</v>
      </c>
      <c r="N24">
        <f>L24+M24</f>
        <v>7</v>
      </c>
    </row>
    <row r="25" spans="1:14" ht="13.5" thickBot="1">
      <c r="A25" s="51" t="s">
        <v>203</v>
      </c>
      <c r="B25" s="52" t="s">
        <v>232</v>
      </c>
      <c r="C25" s="53">
        <v>1</v>
      </c>
      <c r="D25" s="54">
        <v>4</v>
      </c>
      <c r="E25" s="54">
        <v>1</v>
      </c>
      <c r="F25" s="54">
        <v>0</v>
      </c>
      <c r="G25" s="54">
        <v>3</v>
      </c>
      <c r="H25" s="54" t="s">
        <v>322</v>
      </c>
      <c r="I25" s="54" t="s">
        <v>69</v>
      </c>
      <c r="J25" s="54" t="s">
        <v>67</v>
      </c>
      <c r="K25" s="54" t="s">
        <v>49</v>
      </c>
      <c r="L25">
        <f>IF(D25&lt;4,E25*2+F25,IF(D25=4,E25*2+F25,4))</f>
        <v>2</v>
      </c>
      <c r="N25">
        <f>L25+M25</f>
        <v>2</v>
      </c>
    </row>
    <row r="26" spans="1:14" ht="13.5" thickBot="1">
      <c r="A26" s="45" t="s">
        <v>22</v>
      </c>
      <c r="B26" s="46" t="s">
        <v>120</v>
      </c>
      <c r="C26" s="45" t="s">
        <v>24</v>
      </c>
      <c r="D26" s="45" t="s">
        <v>25</v>
      </c>
      <c r="E26" s="45" t="s">
        <v>26</v>
      </c>
      <c r="F26" s="45" t="s">
        <v>27</v>
      </c>
      <c r="G26" s="45" t="s">
        <v>28</v>
      </c>
      <c r="H26" s="45" t="s">
        <v>29</v>
      </c>
      <c r="I26" s="45" t="s">
        <v>30</v>
      </c>
      <c r="J26" s="45" t="s">
        <v>31</v>
      </c>
      <c r="K26" s="45" t="s">
        <v>32</v>
      </c>
    </row>
    <row r="27" spans="1:14" ht="26.25" thickBot="1">
      <c r="A27" s="47" t="s">
        <v>202</v>
      </c>
      <c r="B27" s="48" t="s">
        <v>326</v>
      </c>
      <c r="C27" s="49">
        <v>2</v>
      </c>
      <c r="D27" s="50">
        <v>4</v>
      </c>
      <c r="E27" s="50">
        <v>2</v>
      </c>
      <c r="F27" s="50">
        <v>2</v>
      </c>
      <c r="G27" s="50">
        <v>0</v>
      </c>
      <c r="H27" s="50" t="s">
        <v>254</v>
      </c>
      <c r="I27" s="50" t="s">
        <v>68</v>
      </c>
      <c r="J27" s="50" t="s">
        <v>92</v>
      </c>
      <c r="K27" s="50" t="s">
        <v>49</v>
      </c>
      <c r="L27">
        <f>IF(D27&lt;4,E27*2+F27+1,IF(D27=4,E27*2+F27,4))</f>
        <v>6</v>
      </c>
      <c r="M27">
        <v>1</v>
      </c>
      <c r="N27">
        <f>L27+M27</f>
        <v>7</v>
      </c>
    </row>
    <row r="28" spans="1:14" ht="13.5" thickBot="1">
      <c r="A28" s="51" t="s">
        <v>203</v>
      </c>
      <c r="B28" s="52" t="s">
        <v>319</v>
      </c>
      <c r="C28" s="53">
        <v>0</v>
      </c>
      <c r="D28" s="54">
        <v>4</v>
      </c>
      <c r="E28" s="54">
        <v>0</v>
      </c>
      <c r="F28" s="54">
        <v>2</v>
      </c>
      <c r="G28" s="54">
        <v>2</v>
      </c>
      <c r="H28" s="54" t="s">
        <v>172</v>
      </c>
      <c r="I28" s="54" t="s">
        <v>69</v>
      </c>
      <c r="J28" s="54" t="s">
        <v>64</v>
      </c>
      <c r="K28" s="54" t="s">
        <v>49</v>
      </c>
      <c r="L28">
        <f>IF(D28&lt;4,E28*2+F28,IF(D28=4,E28*2+F28,4))</f>
        <v>2</v>
      </c>
      <c r="N28">
        <f>L28+M28</f>
        <v>2</v>
      </c>
    </row>
    <row r="29" spans="1:14" ht="13.5" thickBot="1">
      <c r="A29" s="45" t="s">
        <v>22</v>
      </c>
      <c r="B29" s="46" t="s">
        <v>121</v>
      </c>
      <c r="C29" s="45" t="s">
        <v>24</v>
      </c>
      <c r="D29" s="45" t="s">
        <v>25</v>
      </c>
      <c r="E29" s="45" t="s">
        <v>26</v>
      </c>
      <c r="F29" s="45" t="s">
        <v>27</v>
      </c>
      <c r="G29" s="45" t="s">
        <v>28</v>
      </c>
      <c r="H29" s="45" t="s">
        <v>29</v>
      </c>
      <c r="I29" s="45" t="s">
        <v>30</v>
      </c>
      <c r="J29" s="45" t="s">
        <v>31</v>
      </c>
      <c r="K29" s="45" t="s">
        <v>32</v>
      </c>
    </row>
    <row r="30" spans="1:14" ht="26.25" thickBot="1">
      <c r="A30" s="47" t="s">
        <v>202</v>
      </c>
      <c r="B30" s="48" t="s">
        <v>325</v>
      </c>
      <c r="C30" s="49">
        <v>2</v>
      </c>
      <c r="D30" s="50">
        <v>3</v>
      </c>
      <c r="E30" s="50">
        <v>2</v>
      </c>
      <c r="F30" s="50">
        <v>1</v>
      </c>
      <c r="G30" s="50">
        <v>0</v>
      </c>
      <c r="H30" s="50" t="s">
        <v>454</v>
      </c>
      <c r="I30" s="50" t="s">
        <v>96</v>
      </c>
      <c r="J30" s="50" t="s">
        <v>74</v>
      </c>
      <c r="K30" s="50" t="s">
        <v>49</v>
      </c>
      <c r="L30">
        <f>IF(D30&lt;4,E30*2+F30+1,IF(D30=4,E30*2+F30,4))</f>
        <v>6</v>
      </c>
      <c r="M30">
        <v>1</v>
      </c>
      <c r="N30">
        <f>L30+M30</f>
        <v>7</v>
      </c>
    </row>
    <row r="31" spans="1:14" ht="13.5" thickBot="1">
      <c r="A31" s="51" t="s">
        <v>203</v>
      </c>
      <c r="B31" s="52" t="s">
        <v>320</v>
      </c>
      <c r="C31" s="53">
        <v>0</v>
      </c>
      <c r="D31" s="54">
        <v>3</v>
      </c>
      <c r="E31" s="54">
        <v>0</v>
      </c>
      <c r="F31" s="54">
        <v>1</v>
      </c>
      <c r="G31" s="54">
        <v>2</v>
      </c>
      <c r="H31" s="54" t="s">
        <v>455</v>
      </c>
      <c r="I31" s="54" t="s">
        <v>91</v>
      </c>
      <c r="J31" s="54" t="s">
        <v>62</v>
      </c>
      <c r="K31" s="54" t="s">
        <v>49</v>
      </c>
      <c r="L31">
        <f>IF(D31&lt;4,E31*2+F31,IF(D31=4,E31*2+F31,4))</f>
        <v>1</v>
      </c>
      <c r="N31">
        <f>L31+M31</f>
        <v>1</v>
      </c>
    </row>
    <row r="32" spans="1:14" ht="13.5" thickBot="1">
      <c r="A32" s="45" t="s">
        <v>22</v>
      </c>
      <c r="B32" s="46" t="s">
        <v>122</v>
      </c>
      <c r="C32" s="45" t="s">
        <v>24</v>
      </c>
      <c r="D32" s="45" t="s">
        <v>25</v>
      </c>
      <c r="E32" s="45" t="s">
        <v>26</v>
      </c>
      <c r="F32" s="45" t="s">
        <v>27</v>
      </c>
      <c r="G32" s="45" t="s">
        <v>28</v>
      </c>
      <c r="H32" s="45" t="s">
        <v>29</v>
      </c>
      <c r="I32" s="45" t="s">
        <v>30</v>
      </c>
      <c r="J32" s="45" t="s">
        <v>31</v>
      </c>
      <c r="K32" s="45" t="s">
        <v>32</v>
      </c>
    </row>
    <row r="33" spans="1:14" ht="26.25" thickBot="1">
      <c r="A33" s="47" t="s">
        <v>202</v>
      </c>
      <c r="B33" s="48" t="s">
        <v>328</v>
      </c>
      <c r="C33" s="49">
        <v>2</v>
      </c>
      <c r="D33" s="50">
        <v>4</v>
      </c>
      <c r="E33" s="50">
        <v>2</v>
      </c>
      <c r="F33" s="50">
        <v>1</v>
      </c>
      <c r="G33" s="50">
        <v>1</v>
      </c>
      <c r="H33" s="50" t="s">
        <v>205</v>
      </c>
      <c r="I33" s="50" t="s">
        <v>54</v>
      </c>
      <c r="J33" s="50" t="s">
        <v>99</v>
      </c>
      <c r="K33" s="50" t="s">
        <v>49</v>
      </c>
      <c r="L33">
        <f>IF(D33&lt;4,E33*2+F33+1,IF(D33=4,E33*2+F33,4))</f>
        <v>5</v>
      </c>
      <c r="M33">
        <v>1</v>
      </c>
      <c r="N33">
        <f>L33+M33</f>
        <v>6</v>
      </c>
    </row>
    <row r="34" spans="1:14" ht="13.5" thickBot="1">
      <c r="A34" s="51" t="s">
        <v>203</v>
      </c>
      <c r="B34" s="52" t="s">
        <v>212</v>
      </c>
      <c r="C34" s="53">
        <v>1</v>
      </c>
      <c r="D34" s="54">
        <v>4</v>
      </c>
      <c r="E34" s="54">
        <v>1</v>
      </c>
      <c r="F34" s="54">
        <v>1</v>
      </c>
      <c r="G34" s="54">
        <v>2</v>
      </c>
      <c r="H34" s="54" t="s">
        <v>206</v>
      </c>
      <c r="I34" s="54" t="s">
        <v>55</v>
      </c>
      <c r="J34" s="54" t="s">
        <v>60</v>
      </c>
      <c r="K34" s="54" t="s">
        <v>49</v>
      </c>
      <c r="L34">
        <f>IF(D34&lt;4,E34*2+F34,IF(D34=4,E34*2+F34,4))</f>
        <v>3</v>
      </c>
      <c r="N34">
        <f>L34+M34</f>
        <v>3</v>
      </c>
    </row>
    <row r="35" spans="1:14" ht="13.5" thickBot="1">
      <c r="A35" s="45" t="s">
        <v>22</v>
      </c>
      <c r="B35" s="46" t="s">
        <v>123</v>
      </c>
      <c r="C35" s="45" t="s">
        <v>24</v>
      </c>
      <c r="D35" s="45" t="s">
        <v>25</v>
      </c>
      <c r="E35" s="45" t="s">
        <v>26</v>
      </c>
      <c r="F35" s="45" t="s">
        <v>27</v>
      </c>
      <c r="G35" s="45" t="s">
        <v>28</v>
      </c>
      <c r="H35" s="45" t="s">
        <v>29</v>
      </c>
      <c r="I35" s="45" t="s">
        <v>30</v>
      </c>
      <c r="J35" s="45" t="s">
        <v>31</v>
      </c>
      <c r="K35" s="45" t="s">
        <v>32</v>
      </c>
    </row>
    <row r="36" spans="1:14" ht="13.5" thickBot="1">
      <c r="A36" s="47" t="s">
        <v>202</v>
      </c>
      <c r="B36" s="48" t="s">
        <v>329</v>
      </c>
      <c r="C36" s="49">
        <v>2</v>
      </c>
      <c r="D36" s="50">
        <v>3</v>
      </c>
      <c r="E36" s="50">
        <v>2</v>
      </c>
      <c r="F36" s="50">
        <v>1</v>
      </c>
      <c r="G36" s="50">
        <v>0</v>
      </c>
      <c r="H36" s="50" t="s">
        <v>70</v>
      </c>
      <c r="I36" s="50" t="s">
        <v>71</v>
      </c>
      <c r="J36" s="50" t="s">
        <v>74</v>
      </c>
      <c r="K36" s="50" t="s">
        <v>49</v>
      </c>
      <c r="L36">
        <f>IF(D36&lt;4,E36*2+F36+1,IF(D36=4,E36*2+F36,4))</f>
        <v>6</v>
      </c>
      <c r="M36">
        <v>1</v>
      </c>
      <c r="N36">
        <f>L36+M36</f>
        <v>7</v>
      </c>
    </row>
    <row r="37" spans="1:14" ht="26.25" thickBot="1">
      <c r="A37" s="51" t="s">
        <v>203</v>
      </c>
      <c r="B37" s="52" t="s">
        <v>332</v>
      </c>
      <c r="C37" s="53">
        <v>0</v>
      </c>
      <c r="D37" s="54">
        <v>3</v>
      </c>
      <c r="E37" s="54">
        <v>0</v>
      </c>
      <c r="F37" s="54">
        <v>1</v>
      </c>
      <c r="G37" s="54">
        <v>2</v>
      </c>
      <c r="H37" s="54" t="s">
        <v>72</v>
      </c>
      <c r="I37" s="54" t="s">
        <v>73</v>
      </c>
      <c r="J37" s="54" t="s">
        <v>93</v>
      </c>
      <c r="K37" s="54" t="s">
        <v>49</v>
      </c>
      <c r="L37">
        <f>IF(D37&lt;4,E37*2+F37,IF(D37=4,E37*2+F37,4))</f>
        <v>1</v>
      </c>
      <c r="N37">
        <f>L37+M37</f>
        <v>1</v>
      </c>
    </row>
    <row r="38" spans="1:14" ht="13.5" thickBot="1">
      <c r="A38" s="45" t="s">
        <v>22</v>
      </c>
      <c r="B38" s="46" t="s">
        <v>124</v>
      </c>
      <c r="C38" s="45" t="s">
        <v>24</v>
      </c>
      <c r="D38" s="45" t="s">
        <v>25</v>
      </c>
      <c r="E38" s="45" t="s">
        <v>26</v>
      </c>
      <c r="F38" s="45" t="s">
        <v>27</v>
      </c>
      <c r="G38" s="45" t="s">
        <v>28</v>
      </c>
      <c r="H38" s="45" t="s">
        <v>29</v>
      </c>
      <c r="I38" s="45" t="s">
        <v>30</v>
      </c>
      <c r="J38" s="45" t="s">
        <v>31</v>
      </c>
      <c r="K38" s="45" t="s">
        <v>32</v>
      </c>
    </row>
    <row r="39" spans="1:14" ht="13.5" thickBot="1">
      <c r="A39" s="47" t="s">
        <v>202</v>
      </c>
      <c r="B39" s="48" t="s">
        <v>341</v>
      </c>
      <c r="C39" s="49">
        <v>3</v>
      </c>
      <c r="D39" s="50">
        <v>4</v>
      </c>
      <c r="E39" s="50">
        <v>3</v>
      </c>
      <c r="F39" s="50">
        <v>0</v>
      </c>
      <c r="G39" s="50">
        <v>1</v>
      </c>
      <c r="H39" s="50" t="s">
        <v>456</v>
      </c>
      <c r="I39" s="50" t="s">
        <v>457</v>
      </c>
      <c r="J39" s="50" t="s">
        <v>88</v>
      </c>
      <c r="K39" s="50" t="s">
        <v>49</v>
      </c>
      <c r="L39">
        <f>IF(D39&lt;4,E39*2+F39+1,IF(D39=4,E39*2+F39,4))</f>
        <v>6</v>
      </c>
      <c r="M39">
        <v>1</v>
      </c>
      <c r="N39">
        <f>L39+M39</f>
        <v>7</v>
      </c>
    </row>
    <row r="40" spans="1:14" ht="26.25" thickBot="1">
      <c r="A40" s="51" t="s">
        <v>203</v>
      </c>
      <c r="B40" s="52" t="s">
        <v>335</v>
      </c>
      <c r="C40" s="53">
        <v>1</v>
      </c>
      <c r="D40" s="54">
        <v>4</v>
      </c>
      <c r="E40" s="54">
        <v>1</v>
      </c>
      <c r="F40" s="54">
        <v>0</v>
      </c>
      <c r="G40" s="54">
        <v>3</v>
      </c>
      <c r="H40" s="54" t="s">
        <v>224</v>
      </c>
      <c r="I40" s="54" t="s">
        <v>225</v>
      </c>
      <c r="J40" s="54" t="s">
        <v>61</v>
      </c>
      <c r="K40" s="54" t="s">
        <v>49</v>
      </c>
      <c r="L40">
        <f>IF(D40&lt;4,E40*2+F40,IF(D40=4,E40*2+F40,4))</f>
        <v>2</v>
      </c>
      <c r="N40">
        <f>L40+M40</f>
        <v>2</v>
      </c>
    </row>
    <row r="41" spans="1:14" ht="13.5" thickBot="1">
      <c r="A41" s="45" t="s">
        <v>22</v>
      </c>
      <c r="B41" s="46" t="s">
        <v>125</v>
      </c>
      <c r="C41" s="45" t="s">
        <v>24</v>
      </c>
      <c r="D41" s="45" t="s">
        <v>25</v>
      </c>
      <c r="E41" s="45" t="s">
        <v>26</v>
      </c>
      <c r="F41" s="45" t="s">
        <v>27</v>
      </c>
      <c r="G41" s="45" t="s">
        <v>28</v>
      </c>
      <c r="H41" s="45" t="s">
        <v>29</v>
      </c>
      <c r="I41" s="45" t="s">
        <v>30</v>
      </c>
      <c r="J41" s="45" t="s">
        <v>31</v>
      </c>
      <c r="K41" s="45" t="s">
        <v>32</v>
      </c>
    </row>
    <row r="42" spans="1:14" ht="13.5" thickBot="1">
      <c r="A42" s="47" t="s">
        <v>202</v>
      </c>
      <c r="B42" s="48" t="s">
        <v>336</v>
      </c>
      <c r="C42" s="49">
        <v>3</v>
      </c>
      <c r="D42" s="50">
        <v>3</v>
      </c>
      <c r="E42" s="50">
        <v>3</v>
      </c>
      <c r="F42" s="50">
        <v>0</v>
      </c>
      <c r="G42" s="50">
        <v>0</v>
      </c>
      <c r="H42" s="50" t="s">
        <v>201</v>
      </c>
      <c r="I42" s="50" t="s">
        <v>68</v>
      </c>
      <c r="J42" s="50" t="s">
        <v>67</v>
      </c>
      <c r="K42" s="50" t="s">
        <v>49</v>
      </c>
      <c r="L42">
        <f>IF(D42&lt;4,E42*2+F42+1,IF(D42=4,E42*2+F42,4))</f>
        <v>7</v>
      </c>
      <c r="M42">
        <v>1</v>
      </c>
      <c r="N42">
        <f>L42+M42</f>
        <v>8</v>
      </c>
    </row>
    <row r="43" spans="1:14" ht="13.5" thickBot="1">
      <c r="A43" s="51" t="s">
        <v>203</v>
      </c>
      <c r="B43" s="52" t="s">
        <v>219</v>
      </c>
      <c r="C43" s="53">
        <v>0</v>
      </c>
      <c r="D43" s="54">
        <v>3</v>
      </c>
      <c r="E43" s="54">
        <v>0</v>
      </c>
      <c r="F43" s="54">
        <v>0</v>
      </c>
      <c r="G43" s="54">
        <v>3</v>
      </c>
      <c r="H43" s="54" t="s">
        <v>158</v>
      </c>
      <c r="I43" s="54" t="s">
        <v>69</v>
      </c>
      <c r="J43" s="54" t="s">
        <v>62</v>
      </c>
      <c r="K43" s="54" t="s">
        <v>48</v>
      </c>
      <c r="L43">
        <f>IF(D43&lt;4,E43*2+F43,IF(D43=4,E43*2+F43,4))</f>
        <v>0</v>
      </c>
      <c r="N43">
        <f>L43+M43</f>
        <v>0</v>
      </c>
    </row>
    <row r="44" spans="1:14" ht="13.5" thickBot="1">
      <c r="A44" s="45" t="s">
        <v>22</v>
      </c>
      <c r="B44" s="46" t="s">
        <v>126</v>
      </c>
      <c r="C44" s="45" t="s">
        <v>24</v>
      </c>
      <c r="D44" s="45" t="s">
        <v>25</v>
      </c>
      <c r="E44" s="45" t="s">
        <v>26</v>
      </c>
      <c r="F44" s="45" t="s">
        <v>27</v>
      </c>
      <c r="G44" s="45" t="s">
        <v>28</v>
      </c>
      <c r="H44" s="45" t="s">
        <v>29</v>
      </c>
      <c r="I44" s="45" t="s">
        <v>30</v>
      </c>
      <c r="J44" s="45" t="s">
        <v>31</v>
      </c>
      <c r="K44" s="45" t="s">
        <v>32</v>
      </c>
    </row>
    <row r="45" spans="1:14" ht="13.5" thickBot="1">
      <c r="A45" s="47" t="s">
        <v>202</v>
      </c>
      <c r="B45" s="48" t="s">
        <v>345</v>
      </c>
      <c r="C45" s="49">
        <v>3</v>
      </c>
      <c r="D45" s="50">
        <v>4</v>
      </c>
      <c r="E45" s="50">
        <v>3</v>
      </c>
      <c r="F45" s="50">
        <v>0</v>
      </c>
      <c r="G45" s="50">
        <v>1</v>
      </c>
      <c r="H45" s="50" t="s">
        <v>90</v>
      </c>
      <c r="I45" s="50" t="s">
        <v>52</v>
      </c>
      <c r="J45" s="50" t="s">
        <v>60</v>
      </c>
      <c r="K45" s="50" t="s">
        <v>49</v>
      </c>
      <c r="L45">
        <f>IF(D45&lt;4,E45*2+F45+1,IF(D45=4,E45*2+F45,4))</f>
        <v>6</v>
      </c>
      <c r="M45">
        <v>1</v>
      </c>
      <c r="N45">
        <f>L45+M45</f>
        <v>7</v>
      </c>
    </row>
    <row r="46" spans="1:14" ht="13.5" thickBot="1">
      <c r="A46" s="51" t="s">
        <v>203</v>
      </c>
      <c r="B46" s="52" t="s">
        <v>347</v>
      </c>
      <c r="C46" s="53">
        <v>1</v>
      </c>
      <c r="D46" s="54">
        <v>4</v>
      </c>
      <c r="E46" s="54">
        <v>1</v>
      </c>
      <c r="F46" s="54">
        <v>0</v>
      </c>
      <c r="G46" s="54">
        <v>3</v>
      </c>
      <c r="H46" s="54" t="s">
        <v>77</v>
      </c>
      <c r="I46" s="54" t="s">
        <v>53</v>
      </c>
      <c r="J46" s="54" t="s">
        <v>67</v>
      </c>
      <c r="K46" s="54" t="s">
        <v>49</v>
      </c>
      <c r="L46">
        <f>IF(D46&lt;4,E46*2+F46,IF(D46=4,E46*2+F46,4))</f>
        <v>2</v>
      </c>
      <c r="N46">
        <f>L46+M46</f>
        <v>2</v>
      </c>
    </row>
    <row r="47" spans="1:14" ht="13.5" thickBot="1">
      <c r="A47" s="45" t="s">
        <v>22</v>
      </c>
      <c r="B47" s="46" t="s">
        <v>127</v>
      </c>
      <c r="C47" s="45" t="s">
        <v>24</v>
      </c>
      <c r="D47" s="45" t="s">
        <v>25</v>
      </c>
      <c r="E47" s="45" t="s">
        <v>26</v>
      </c>
      <c r="F47" s="45" t="s">
        <v>27</v>
      </c>
      <c r="G47" s="45" t="s">
        <v>28</v>
      </c>
      <c r="H47" s="45" t="s">
        <v>29</v>
      </c>
      <c r="I47" s="45" t="s">
        <v>30</v>
      </c>
      <c r="J47" s="45" t="s">
        <v>31</v>
      </c>
      <c r="K47" s="45" t="s">
        <v>32</v>
      </c>
    </row>
    <row r="48" spans="1:14" ht="13.5" thickBot="1">
      <c r="A48" s="47" t="s">
        <v>202</v>
      </c>
      <c r="B48" s="48" t="s">
        <v>223</v>
      </c>
      <c r="C48" s="49">
        <v>3</v>
      </c>
      <c r="D48" s="50">
        <v>4</v>
      </c>
      <c r="E48" s="50">
        <v>3</v>
      </c>
      <c r="F48" s="50">
        <v>0</v>
      </c>
      <c r="G48" s="50">
        <v>1</v>
      </c>
      <c r="H48" s="50" t="s">
        <v>248</v>
      </c>
      <c r="I48" s="50" t="s">
        <v>50</v>
      </c>
      <c r="J48" s="50" t="s">
        <v>58</v>
      </c>
      <c r="K48" s="50" t="s">
        <v>49</v>
      </c>
      <c r="L48">
        <f>IF(D48&lt;4,E48*2+F48+1,IF(D48=4,E48*2+F48,4))</f>
        <v>6</v>
      </c>
      <c r="M48">
        <v>1</v>
      </c>
      <c r="N48">
        <f>L48+M48</f>
        <v>7</v>
      </c>
    </row>
    <row r="49" spans="1:14" ht="13.5" thickBot="1">
      <c r="A49" s="51" t="s">
        <v>203</v>
      </c>
      <c r="B49" s="52" t="s">
        <v>346</v>
      </c>
      <c r="C49" s="53">
        <v>1</v>
      </c>
      <c r="D49" s="54">
        <v>4</v>
      </c>
      <c r="E49" s="54">
        <v>1</v>
      </c>
      <c r="F49" s="54">
        <v>0</v>
      </c>
      <c r="G49" s="54">
        <v>3</v>
      </c>
      <c r="H49" s="54" t="s">
        <v>59</v>
      </c>
      <c r="I49" s="54" t="s">
        <v>51</v>
      </c>
      <c r="J49" s="54" t="s">
        <v>60</v>
      </c>
      <c r="K49" s="54" t="s">
        <v>49</v>
      </c>
      <c r="L49">
        <f>IF(D49&lt;4,E49*2+F49,IF(D49=4,E49*2+F49,4))</f>
        <v>2</v>
      </c>
      <c r="N49">
        <f>L49+M49</f>
        <v>2</v>
      </c>
    </row>
    <row r="51" spans="1:14" ht="24" thickBot="1">
      <c r="A51" s="60" t="s">
        <v>44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ht="13.5" thickBot="1">
      <c r="A52" s="45" t="s">
        <v>22</v>
      </c>
      <c r="B52" s="46" t="s">
        <v>128</v>
      </c>
      <c r="C52" s="45" t="s">
        <v>24</v>
      </c>
      <c r="D52" s="45" t="s">
        <v>25</v>
      </c>
      <c r="E52" s="45" t="s">
        <v>26</v>
      </c>
      <c r="F52" s="45" t="s">
        <v>27</v>
      </c>
      <c r="G52" s="45" t="s">
        <v>28</v>
      </c>
      <c r="H52" s="45" t="s">
        <v>29</v>
      </c>
      <c r="I52" s="45" t="s">
        <v>30</v>
      </c>
      <c r="J52" s="45" t="s">
        <v>31</v>
      </c>
      <c r="K52" s="45" t="s">
        <v>32</v>
      </c>
      <c r="L52" s="6" t="s">
        <v>36</v>
      </c>
      <c r="M52" s="6" t="s">
        <v>37</v>
      </c>
      <c r="N52" s="6" t="s">
        <v>38</v>
      </c>
    </row>
    <row r="53" spans="1:14" ht="13.5" thickBot="1">
      <c r="A53" s="47" t="s">
        <v>202</v>
      </c>
      <c r="B53" s="48" t="s">
        <v>290</v>
      </c>
      <c r="C53" s="49">
        <v>2</v>
      </c>
      <c r="D53" s="50">
        <v>3</v>
      </c>
      <c r="E53" s="50">
        <v>2</v>
      </c>
      <c r="F53" s="50">
        <v>1</v>
      </c>
      <c r="G53" s="50">
        <v>0</v>
      </c>
      <c r="H53" s="50" t="s">
        <v>453</v>
      </c>
      <c r="I53" s="50" t="s">
        <v>68</v>
      </c>
      <c r="J53" s="50" t="s">
        <v>63</v>
      </c>
      <c r="K53" s="50" t="s">
        <v>49</v>
      </c>
      <c r="L53">
        <f>IF(D53&lt;4,E53*2+F53+1,IF(D53=4,E53*2+F53,4))</f>
        <v>6</v>
      </c>
      <c r="M53">
        <v>1</v>
      </c>
      <c r="N53">
        <f>L53+M53</f>
        <v>7</v>
      </c>
    </row>
    <row r="54" spans="1:14" ht="26.25" thickBot="1">
      <c r="A54" s="51" t="s">
        <v>203</v>
      </c>
      <c r="B54" s="52" t="s">
        <v>315</v>
      </c>
      <c r="C54" s="53">
        <v>0</v>
      </c>
      <c r="D54" s="54">
        <v>3</v>
      </c>
      <c r="E54" s="54">
        <v>0</v>
      </c>
      <c r="F54" s="54">
        <v>1</v>
      </c>
      <c r="G54" s="54">
        <v>2</v>
      </c>
      <c r="H54" s="54" t="s">
        <v>322</v>
      </c>
      <c r="I54" s="54" t="s">
        <v>69</v>
      </c>
      <c r="J54" s="54" t="s">
        <v>110</v>
      </c>
      <c r="K54" s="54" t="s">
        <v>49</v>
      </c>
      <c r="L54">
        <f>IF(D54&lt;4,E54*2+F54,IF(D54=4,E54*2+F54,4))</f>
        <v>1</v>
      </c>
      <c r="N54">
        <f>L54+M54</f>
        <v>1</v>
      </c>
    </row>
    <row r="55" spans="1:14" ht="13.5" thickBot="1">
      <c r="A55" s="45" t="s">
        <v>22</v>
      </c>
      <c r="B55" s="46" t="s">
        <v>129</v>
      </c>
      <c r="C55" s="45" t="s">
        <v>24</v>
      </c>
      <c r="D55" s="45" t="s">
        <v>25</v>
      </c>
      <c r="E55" s="45" t="s">
        <v>26</v>
      </c>
      <c r="F55" s="45" t="s">
        <v>27</v>
      </c>
      <c r="G55" s="45" t="s">
        <v>28</v>
      </c>
      <c r="H55" s="45" t="s">
        <v>29</v>
      </c>
      <c r="I55" s="45" t="s">
        <v>30</v>
      </c>
      <c r="J55" s="45" t="s">
        <v>31</v>
      </c>
      <c r="K55" s="45" t="s">
        <v>32</v>
      </c>
    </row>
    <row r="56" spans="1:14" ht="13.5" thickBot="1">
      <c r="A56" s="47" t="s">
        <v>202</v>
      </c>
      <c r="B56" s="48" t="s">
        <v>221</v>
      </c>
      <c r="C56" s="49">
        <v>2</v>
      </c>
      <c r="D56" s="50">
        <v>4</v>
      </c>
      <c r="E56" s="50">
        <v>2</v>
      </c>
      <c r="F56" s="50">
        <v>2</v>
      </c>
      <c r="G56" s="50">
        <v>0</v>
      </c>
      <c r="H56" s="50" t="s">
        <v>176</v>
      </c>
      <c r="I56" s="50" t="s">
        <v>68</v>
      </c>
      <c r="J56" s="50" t="s">
        <v>74</v>
      </c>
      <c r="K56" s="50" t="s">
        <v>49</v>
      </c>
      <c r="L56">
        <f>IF(D56&lt;4,E56*2+F56+1,IF(D56=4,E56*2+F56,4))</f>
        <v>6</v>
      </c>
      <c r="M56">
        <v>1</v>
      </c>
      <c r="N56">
        <f>L56+M56</f>
        <v>7</v>
      </c>
    </row>
    <row r="57" spans="1:14" ht="13.5" thickBot="1">
      <c r="A57" s="51" t="s">
        <v>203</v>
      </c>
      <c r="B57" s="52" t="s">
        <v>236</v>
      </c>
      <c r="C57" s="53">
        <v>0</v>
      </c>
      <c r="D57" s="54">
        <v>4</v>
      </c>
      <c r="E57" s="54">
        <v>0</v>
      </c>
      <c r="F57" s="54">
        <v>2</v>
      </c>
      <c r="G57" s="54">
        <v>2</v>
      </c>
      <c r="H57" s="54" t="s">
        <v>177</v>
      </c>
      <c r="I57" s="54" t="s">
        <v>69</v>
      </c>
      <c r="J57" s="54" t="s">
        <v>61</v>
      </c>
      <c r="K57" s="54" t="s">
        <v>49</v>
      </c>
      <c r="L57">
        <f>IF(D57&lt;4,E57*2+F57,IF(D57=4,E57*2+F57,4))</f>
        <v>2</v>
      </c>
      <c r="N57">
        <f>L57+M57</f>
        <v>2</v>
      </c>
    </row>
    <row r="58" spans="1:14" ht="13.5" thickBot="1">
      <c r="A58" s="45" t="s">
        <v>22</v>
      </c>
      <c r="B58" s="46" t="s">
        <v>130</v>
      </c>
      <c r="C58" s="45" t="s">
        <v>24</v>
      </c>
      <c r="D58" s="45" t="s">
        <v>25</v>
      </c>
      <c r="E58" s="45" t="s">
        <v>26</v>
      </c>
      <c r="F58" s="45" t="s">
        <v>27</v>
      </c>
      <c r="G58" s="45" t="s">
        <v>28</v>
      </c>
      <c r="H58" s="45" t="s">
        <v>29</v>
      </c>
      <c r="I58" s="45" t="s">
        <v>30</v>
      </c>
      <c r="J58" s="45" t="s">
        <v>31</v>
      </c>
      <c r="K58" s="45" t="s">
        <v>32</v>
      </c>
    </row>
    <row r="59" spans="1:14" ht="13.5" thickBot="1">
      <c r="A59" s="47" t="s">
        <v>202</v>
      </c>
      <c r="B59" s="48" t="s">
        <v>307</v>
      </c>
      <c r="C59" s="49">
        <v>2</v>
      </c>
      <c r="D59" s="50">
        <v>4</v>
      </c>
      <c r="E59" s="50">
        <v>2</v>
      </c>
      <c r="F59" s="50">
        <v>1</v>
      </c>
      <c r="G59" s="50">
        <v>1</v>
      </c>
      <c r="H59" s="50" t="s">
        <v>186</v>
      </c>
      <c r="I59" s="50" t="s">
        <v>68</v>
      </c>
      <c r="J59" s="50" t="s">
        <v>67</v>
      </c>
      <c r="K59" s="50" t="s">
        <v>49</v>
      </c>
      <c r="L59">
        <f>IF(D59&lt;4,E59*2+F59+1,IF(D59=4,E59*2+F59,4))</f>
        <v>5</v>
      </c>
      <c r="M59">
        <v>1</v>
      </c>
      <c r="N59">
        <f>L59+M59</f>
        <v>6</v>
      </c>
    </row>
    <row r="60" spans="1:14" ht="13.5" thickBot="1">
      <c r="A60" s="51" t="s">
        <v>203</v>
      </c>
      <c r="B60" s="52" t="s">
        <v>301</v>
      </c>
      <c r="C60" s="53">
        <v>1</v>
      </c>
      <c r="D60" s="54">
        <v>4</v>
      </c>
      <c r="E60" s="54">
        <v>1</v>
      </c>
      <c r="F60" s="54">
        <v>1</v>
      </c>
      <c r="G60" s="54">
        <v>2</v>
      </c>
      <c r="H60" s="54" t="s">
        <v>458</v>
      </c>
      <c r="I60" s="54" t="s">
        <v>69</v>
      </c>
      <c r="J60" s="54" t="s">
        <v>95</v>
      </c>
      <c r="K60" s="54" t="s">
        <v>49</v>
      </c>
      <c r="L60">
        <f>IF(D60&lt;4,E60*2+F60,IF(D60=4,E60*2+F60,4))</f>
        <v>3</v>
      </c>
      <c r="N60">
        <f>L60+M60</f>
        <v>3</v>
      </c>
    </row>
    <row r="61" spans="1:14" ht="13.5" thickBot="1">
      <c r="A61" s="45" t="s">
        <v>22</v>
      </c>
      <c r="B61" s="46" t="s">
        <v>131</v>
      </c>
      <c r="C61" s="45" t="s">
        <v>24</v>
      </c>
      <c r="D61" s="45" t="s">
        <v>25</v>
      </c>
      <c r="E61" s="45" t="s">
        <v>26</v>
      </c>
      <c r="F61" s="45" t="s">
        <v>27</v>
      </c>
      <c r="G61" s="45" t="s">
        <v>28</v>
      </c>
      <c r="H61" s="45" t="s">
        <v>29</v>
      </c>
      <c r="I61" s="45" t="s">
        <v>30</v>
      </c>
      <c r="J61" s="45" t="s">
        <v>31</v>
      </c>
      <c r="K61" s="45" t="s">
        <v>32</v>
      </c>
    </row>
    <row r="62" spans="1:14" ht="13.5" thickBot="1">
      <c r="A62" s="47" t="s">
        <v>202</v>
      </c>
      <c r="B62" s="48" t="s">
        <v>217</v>
      </c>
      <c r="C62" s="49">
        <v>3</v>
      </c>
      <c r="D62" s="50">
        <v>3</v>
      </c>
      <c r="E62" s="50">
        <v>3</v>
      </c>
      <c r="F62" s="50">
        <v>0</v>
      </c>
      <c r="G62" s="50">
        <v>0</v>
      </c>
      <c r="H62" s="50" t="s">
        <v>459</v>
      </c>
      <c r="I62" s="50" t="s">
        <v>192</v>
      </c>
      <c r="J62" s="50" t="s">
        <v>93</v>
      </c>
      <c r="K62" s="50" t="s">
        <v>49</v>
      </c>
      <c r="L62">
        <f>IF(D62&lt;4,E62*2+F62+1,IF(D62=4,E62*2+F62,4))</f>
        <v>7</v>
      </c>
      <c r="M62">
        <v>1</v>
      </c>
      <c r="N62">
        <f>L62+M62</f>
        <v>8</v>
      </c>
    </row>
    <row r="63" spans="1:14" ht="24.75" thickBot="1">
      <c r="A63" s="51" t="s">
        <v>203</v>
      </c>
      <c r="B63" s="52" t="s">
        <v>300</v>
      </c>
      <c r="C63" s="53">
        <v>0</v>
      </c>
      <c r="D63" s="54">
        <v>3</v>
      </c>
      <c r="E63" s="54">
        <v>0</v>
      </c>
      <c r="F63" s="54">
        <v>0</v>
      </c>
      <c r="G63" s="54">
        <v>3</v>
      </c>
      <c r="H63" s="54" t="s">
        <v>460</v>
      </c>
      <c r="I63" s="54" t="s">
        <v>86</v>
      </c>
      <c r="J63" s="54" t="s">
        <v>116</v>
      </c>
      <c r="K63" s="54" t="s">
        <v>48</v>
      </c>
      <c r="L63">
        <f>IF(D63&lt;4,E63*2+F63,IF(D63=4,E63*2+F63,4))</f>
        <v>0</v>
      </c>
      <c r="N63">
        <f>L63+M63</f>
        <v>0</v>
      </c>
    </row>
    <row r="64" spans="1:14" ht="13.5" thickBot="1">
      <c r="A64" s="45" t="s">
        <v>22</v>
      </c>
      <c r="B64" s="46" t="s">
        <v>132</v>
      </c>
      <c r="C64" s="45" t="s">
        <v>24</v>
      </c>
      <c r="D64" s="45" t="s">
        <v>25</v>
      </c>
      <c r="E64" s="45" t="s">
        <v>26</v>
      </c>
      <c r="F64" s="45" t="s">
        <v>27</v>
      </c>
      <c r="G64" s="45" t="s">
        <v>28</v>
      </c>
      <c r="H64" s="45" t="s">
        <v>29</v>
      </c>
      <c r="I64" s="45" t="s">
        <v>30</v>
      </c>
      <c r="J64" s="45" t="s">
        <v>31</v>
      </c>
      <c r="K64" s="45" t="s">
        <v>32</v>
      </c>
    </row>
    <row r="65" spans="1:14" ht="13.5" thickBot="1">
      <c r="A65" s="47" t="s">
        <v>202</v>
      </c>
      <c r="B65" s="48" t="s">
        <v>223</v>
      </c>
      <c r="C65" s="49">
        <v>2</v>
      </c>
      <c r="D65" s="50">
        <v>4</v>
      </c>
      <c r="E65" s="50">
        <v>2</v>
      </c>
      <c r="F65" s="50">
        <v>2</v>
      </c>
      <c r="G65" s="50">
        <v>0</v>
      </c>
      <c r="H65" s="50" t="s">
        <v>283</v>
      </c>
      <c r="I65" s="50" t="s">
        <v>68</v>
      </c>
      <c r="J65" s="50" t="s">
        <v>74</v>
      </c>
      <c r="K65" s="50" t="s">
        <v>49</v>
      </c>
      <c r="L65">
        <f>IF(D65&lt;4,E65*2+F65+1,IF(D65=4,E65*2+F65,4))</f>
        <v>6</v>
      </c>
      <c r="M65">
        <v>1</v>
      </c>
      <c r="N65">
        <f>L65+M65</f>
        <v>7</v>
      </c>
    </row>
    <row r="66" spans="1:14" ht="26.25" thickBot="1">
      <c r="A66" s="51" t="s">
        <v>203</v>
      </c>
      <c r="B66" s="52" t="s">
        <v>326</v>
      </c>
      <c r="C66" s="53">
        <v>0</v>
      </c>
      <c r="D66" s="54">
        <v>4</v>
      </c>
      <c r="E66" s="54">
        <v>0</v>
      </c>
      <c r="F66" s="54">
        <v>2</v>
      </c>
      <c r="G66" s="54">
        <v>2</v>
      </c>
      <c r="H66" s="54" t="s">
        <v>199</v>
      </c>
      <c r="I66" s="54" t="s">
        <v>69</v>
      </c>
      <c r="J66" s="54" t="s">
        <v>61</v>
      </c>
      <c r="K66" s="54" t="s">
        <v>49</v>
      </c>
      <c r="L66">
        <f>IF(D66&lt;4,E66*2+F66,IF(D66=4,E66*2+F66,4))</f>
        <v>2</v>
      </c>
      <c r="N66">
        <f>L66+M66</f>
        <v>2</v>
      </c>
    </row>
    <row r="67" spans="1:14" ht="13.5" thickBot="1">
      <c r="A67" s="45" t="s">
        <v>22</v>
      </c>
      <c r="B67" s="46" t="s">
        <v>133</v>
      </c>
      <c r="C67" s="45" t="s">
        <v>24</v>
      </c>
      <c r="D67" s="45" t="s">
        <v>25</v>
      </c>
      <c r="E67" s="45" t="s">
        <v>26</v>
      </c>
      <c r="F67" s="45" t="s">
        <v>27</v>
      </c>
      <c r="G67" s="45" t="s">
        <v>28</v>
      </c>
      <c r="H67" s="45" t="s">
        <v>29</v>
      </c>
      <c r="I67" s="45" t="s">
        <v>30</v>
      </c>
      <c r="J67" s="45" t="s">
        <v>31</v>
      </c>
      <c r="K67" s="45" t="s">
        <v>32</v>
      </c>
    </row>
    <row r="68" spans="1:14" ht="13.5" thickBot="1">
      <c r="A68" s="47" t="s">
        <v>202</v>
      </c>
      <c r="B68" s="48" t="s">
        <v>345</v>
      </c>
      <c r="C68" s="49">
        <v>2</v>
      </c>
      <c r="D68" s="50">
        <v>3</v>
      </c>
      <c r="E68" s="50">
        <v>2</v>
      </c>
      <c r="F68" s="50">
        <v>1</v>
      </c>
      <c r="G68" s="50">
        <v>0</v>
      </c>
      <c r="H68" s="50" t="s">
        <v>249</v>
      </c>
      <c r="I68" s="50" t="s">
        <v>87</v>
      </c>
      <c r="J68" s="50" t="s">
        <v>62</v>
      </c>
      <c r="K68" s="50" t="s">
        <v>49</v>
      </c>
      <c r="L68">
        <f>IF(D68&lt;4,E68*2+F68+1,IF(D68=4,E68*2+F68,4))</f>
        <v>6</v>
      </c>
      <c r="M68">
        <v>1</v>
      </c>
      <c r="N68">
        <f>L68+M68</f>
        <v>7</v>
      </c>
    </row>
    <row r="69" spans="1:14" ht="26.25" thickBot="1">
      <c r="A69" s="51" t="s">
        <v>203</v>
      </c>
      <c r="B69" s="52" t="s">
        <v>325</v>
      </c>
      <c r="C69" s="53">
        <v>0</v>
      </c>
      <c r="D69" s="54">
        <v>3</v>
      </c>
      <c r="E69" s="54">
        <v>0</v>
      </c>
      <c r="F69" s="54">
        <v>1</v>
      </c>
      <c r="G69" s="54">
        <v>2</v>
      </c>
      <c r="H69" s="54" t="s">
        <v>250</v>
      </c>
      <c r="I69" s="54" t="s">
        <v>94</v>
      </c>
      <c r="J69" s="54" t="s">
        <v>175</v>
      </c>
      <c r="K69" s="54" t="s">
        <v>175</v>
      </c>
      <c r="L69">
        <f>IF(D69&lt;4,E69*2+F69,IF(D69=4,E69*2+F69,4))</f>
        <v>1</v>
      </c>
      <c r="N69">
        <f>L69+M69</f>
        <v>1</v>
      </c>
    </row>
    <row r="70" spans="1:14" ht="13.5" thickBot="1">
      <c r="A70" s="45" t="s">
        <v>22</v>
      </c>
      <c r="B70" s="46" t="s">
        <v>134</v>
      </c>
      <c r="C70" s="45" t="s">
        <v>24</v>
      </c>
      <c r="D70" s="45" t="s">
        <v>25</v>
      </c>
      <c r="E70" s="45" t="s">
        <v>26</v>
      </c>
      <c r="F70" s="45" t="s">
        <v>27</v>
      </c>
      <c r="G70" s="45" t="s">
        <v>28</v>
      </c>
      <c r="H70" s="45" t="s">
        <v>29</v>
      </c>
      <c r="I70" s="45" t="s">
        <v>30</v>
      </c>
      <c r="J70" s="45" t="s">
        <v>31</v>
      </c>
      <c r="K70" s="45" t="s">
        <v>32</v>
      </c>
    </row>
    <row r="71" spans="1:14" ht="13.5" thickBot="1">
      <c r="A71" s="47" t="s">
        <v>202</v>
      </c>
      <c r="B71" s="48" t="s">
        <v>336</v>
      </c>
      <c r="C71" s="49">
        <v>3</v>
      </c>
      <c r="D71" s="50">
        <v>4</v>
      </c>
      <c r="E71" s="50">
        <v>3</v>
      </c>
      <c r="F71" s="50">
        <v>0</v>
      </c>
      <c r="G71" s="50">
        <v>1</v>
      </c>
      <c r="H71" s="50" t="s">
        <v>461</v>
      </c>
      <c r="I71" s="50" t="s">
        <v>96</v>
      </c>
      <c r="J71" s="50" t="s">
        <v>74</v>
      </c>
      <c r="K71" s="50" t="s">
        <v>49</v>
      </c>
      <c r="L71">
        <f>IF(D71&lt;4,E71*2+F71+1,IF(D71=4,E71*2+F71,4))</f>
        <v>6</v>
      </c>
      <c r="M71">
        <v>1</v>
      </c>
      <c r="N71">
        <f>L71+M71</f>
        <v>7</v>
      </c>
    </row>
    <row r="72" spans="1:14" ht="26.25" thickBot="1">
      <c r="A72" s="51" t="s">
        <v>203</v>
      </c>
      <c r="B72" s="52" t="s">
        <v>328</v>
      </c>
      <c r="C72" s="53">
        <v>1</v>
      </c>
      <c r="D72" s="54">
        <v>4</v>
      </c>
      <c r="E72" s="54">
        <v>1</v>
      </c>
      <c r="F72" s="54">
        <v>0</v>
      </c>
      <c r="G72" s="54">
        <v>3</v>
      </c>
      <c r="H72" s="54" t="s">
        <v>462</v>
      </c>
      <c r="I72" s="54" t="s">
        <v>91</v>
      </c>
      <c r="J72" s="54" t="s">
        <v>62</v>
      </c>
      <c r="K72" s="54" t="s">
        <v>49</v>
      </c>
      <c r="L72">
        <f>IF(D72&lt;4,E72*2+F72,IF(D72=4,E72*2+F72,4))</f>
        <v>2</v>
      </c>
      <c r="N72">
        <f>L72+M72</f>
        <v>2</v>
      </c>
    </row>
    <row r="73" spans="1:14" ht="13.5" thickBot="1">
      <c r="A73" s="45" t="s">
        <v>22</v>
      </c>
      <c r="B73" s="46" t="s">
        <v>135</v>
      </c>
      <c r="C73" s="45" t="s">
        <v>24</v>
      </c>
      <c r="D73" s="45" t="s">
        <v>25</v>
      </c>
      <c r="E73" s="45" t="s">
        <v>26</v>
      </c>
      <c r="F73" s="45" t="s">
        <v>27</v>
      </c>
      <c r="G73" s="45" t="s">
        <v>28</v>
      </c>
      <c r="H73" s="45" t="s">
        <v>29</v>
      </c>
      <c r="I73" s="45" t="s">
        <v>30</v>
      </c>
      <c r="J73" s="45" t="s">
        <v>31</v>
      </c>
      <c r="K73" s="45" t="s">
        <v>32</v>
      </c>
    </row>
    <row r="74" spans="1:14" ht="13.5" thickBot="1">
      <c r="A74" s="47" t="s">
        <v>202</v>
      </c>
      <c r="B74" s="48" t="s">
        <v>341</v>
      </c>
      <c r="C74" s="49">
        <v>2</v>
      </c>
      <c r="D74" s="50">
        <v>4</v>
      </c>
      <c r="E74" s="50">
        <v>2</v>
      </c>
      <c r="F74" s="50">
        <v>2</v>
      </c>
      <c r="G74" s="50">
        <v>0</v>
      </c>
      <c r="H74" s="50" t="s">
        <v>252</v>
      </c>
      <c r="I74" s="50" t="s">
        <v>52</v>
      </c>
      <c r="J74" s="50" t="s">
        <v>63</v>
      </c>
      <c r="K74" s="50" t="s">
        <v>49</v>
      </c>
      <c r="L74">
        <f>IF(D74&lt;4,E74*2+F74+1,IF(D74=4,E74*2+F74,4))</f>
        <v>6</v>
      </c>
      <c r="M74">
        <v>1</v>
      </c>
      <c r="N74">
        <f>L74+M74</f>
        <v>7</v>
      </c>
    </row>
    <row r="75" spans="1:14" ht="13.5" thickBot="1">
      <c r="A75" s="51" t="s">
        <v>203</v>
      </c>
      <c r="B75" s="52" t="s">
        <v>329</v>
      </c>
      <c r="C75" s="53">
        <v>0</v>
      </c>
      <c r="D75" s="54">
        <v>4</v>
      </c>
      <c r="E75" s="54">
        <v>0</v>
      </c>
      <c r="F75" s="54">
        <v>2</v>
      </c>
      <c r="G75" s="54">
        <v>2</v>
      </c>
      <c r="H75" s="54" t="s">
        <v>253</v>
      </c>
      <c r="I75" s="54" t="s">
        <v>53</v>
      </c>
      <c r="J75" s="54" t="s">
        <v>61</v>
      </c>
      <c r="K75" s="54" t="s">
        <v>49</v>
      </c>
      <c r="L75">
        <f>IF(D75&lt;4,E75*2+F75,IF(D75=4,E75*2+F75,4))</f>
        <v>2</v>
      </c>
      <c r="N75">
        <f>L75+M75</f>
        <v>2</v>
      </c>
    </row>
    <row r="76" spans="1:14">
      <c r="A76" s="61"/>
    </row>
    <row r="77" spans="1:14" ht="24" thickBot="1">
      <c r="A77" s="60" t="s">
        <v>100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</row>
    <row r="78" spans="1:14" ht="13.5" thickBot="1">
      <c r="A78" s="45" t="s">
        <v>22</v>
      </c>
      <c r="B78" s="46" t="s">
        <v>101</v>
      </c>
      <c r="C78" s="45" t="s">
        <v>24</v>
      </c>
      <c r="D78" s="45" t="s">
        <v>25</v>
      </c>
      <c r="E78" s="45" t="s">
        <v>26</v>
      </c>
      <c r="F78" s="45" t="s">
        <v>27</v>
      </c>
      <c r="G78" s="45" t="s">
        <v>28</v>
      </c>
      <c r="H78" s="45" t="s">
        <v>29</v>
      </c>
      <c r="I78" s="45" t="s">
        <v>30</v>
      </c>
      <c r="J78" s="45" t="s">
        <v>31</v>
      </c>
      <c r="K78" s="45" t="s">
        <v>32</v>
      </c>
      <c r="L78" s="6" t="s">
        <v>36</v>
      </c>
      <c r="M78" s="6" t="s">
        <v>37</v>
      </c>
      <c r="N78" s="6" t="s">
        <v>38</v>
      </c>
    </row>
    <row r="79" spans="1:14" ht="13.5" thickBot="1">
      <c r="A79" s="47" t="s">
        <v>202</v>
      </c>
      <c r="B79" s="48" t="s">
        <v>290</v>
      </c>
      <c r="C79" s="49">
        <v>3</v>
      </c>
      <c r="D79" s="50">
        <v>5</v>
      </c>
      <c r="E79" s="50">
        <v>3</v>
      </c>
      <c r="F79" s="50">
        <v>0</v>
      </c>
      <c r="G79" s="50">
        <v>2</v>
      </c>
      <c r="H79" s="50" t="s">
        <v>463</v>
      </c>
      <c r="I79" s="50" t="s">
        <v>54</v>
      </c>
      <c r="J79" s="50" t="s">
        <v>148</v>
      </c>
      <c r="K79" s="50" t="s">
        <v>49</v>
      </c>
      <c r="L79">
        <f>IF(D79&lt;4,E79*2+F79+1,IF(D79=4,E79*2+F79,4))</f>
        <v>4</v>
      </c>
      <c r="M79">
        <v>1</v>
      </c>
      <c r="N79">
        <f>L79+M79</f>
        <v>5</v>
      </c>
    </row>
    <row r="80" spans="1:14" ht="13.5" thickBot="1">
      <c r="A80" s="51" t="s">
        <v>203</v>
      </c>
      <c r="B80" s="52" t="s">
        <v>341</v>
      </c>
      <c r="C80" s="53">
        <v>2</v>
      </c>
      <c r="D80" s="54">
        <v>5</v>
      </c>
      <c r="E80" s="54">
        <v>2</v>
      </c>
      <c r="F80" s="54">
        <v>0</v>
      </c>
      <c r="G80" s="54">
        <v>3</v>
      </c>
      <c r="H80" s="54" t="s">
        <v>324</v>
      </c>
      <c r="I80" s="54" t="s">
        <v>55</v>
      </c>
      <c r="J80" s="54" t="s">
        <v>60</v>
      </c>
      <c r="K80" s="54" t="s">
        <v>48</v>
      </c>
      <c r="L80">
        <f>IF(D80&lt;4,E80*2+F80,IF(D80=4,E80*2+F80,4))</f>
        <v>4</v>
      </c>
      <c r="N80">
        <f>L80+M80</f>
        <v>4</v>
      </c>
    </row>
    <row r="81" spans="1:14" ht="13.5" thickBot="1">
      <c r="A81" s="45" t="s">
        <v>22</v>
      </c>
      <c r="B81" s="46" t="s">
        <v>136</v>
      </c>
      <c r="C81" s="45" t="s">
        <v>24</v>
      </c>
      <c r="D81" s="45" t="s">
        <v>25</v>
      </c>
      <c r="E81" s="45" t="s">
        <v>26</v>
      </c>
      <c r="F81" s="45" t="s">
        <v>27</v>
      </c>
      <c r="G81" s="45" t="s">
        <v>28</v>
      </c>
      <c r="H81" s="45" t="s">
        <v>29</v>
      </c>
      <c r="I81" s="45" t="s">
        <v>30</v>
      </c>
      <c r="J81" s="45" t="s">
        <v>31</v>
      </c>
      <c r="K81" s="45" t="s">
        <v>32</v>
      </c>
    </row>
    <row r="82" spans="1:14" ht="13.5" thickBot="1">
      <c r="A82" s="47" t="s">
        <v>202</v>
      </c>
      <c r="B82" s="48" t="s">
        <v>221</v>
      </c>
      <c r="C82" s="49">
        <v>2</v>
      </c>
      <c r="D82" s="50">
        <v>5</v>
      </c>
      <c r="E82" s="50">
        <v>2</v>
      </c>
      <c r="F82" s="50">
        <v>2</v>
      </c>
      <c r="G82" s="50">
        <v>1</v>
      </c>
      <c r="H82" s="50" t="s">
        <v>168</v>
      </c>
      <c r="I82" s="50" t="s">
        <v>49</v>
      </c>
      <c r="J82" s="50" t="s">
        <v>148</v>
      </c>
      <c r="K82" s="50" t="s">
        <v>49</v>
      </c>
      <c r="L82">
        <f>IF(D82&lt;4,E82*2+F82+1,IF(D82=4,E82*2+F82,4))</f>
        <v>4</v>
      </c>
      <c r="M82">
        <v>1</v>
      </c>
      <c r="N82">
        <f>L82+M82</f>
        <v>5</v>
      </c>
    </row>
    <row r="83" spans="1:14" ht="13.5" thickBot="1">
      <c r="A83" s="51" t="s">
        <v>203</v>
      </c>
      <c r="B83" s="52" t="s">
        <v>336</v>
      </c>
      <c r="C83" s="53">
        <v>1</v>
      </c>
      <c r="D83" s="54">
        <v>5</v>
      </c>
      <c r="E83" s="54">
        <v>1</v>
      </c>
      <c r="F83" s="54">
        <v>2</v>
      </c>
      <c r="G83" s="54">
        <v>2</v>
      </c>
      <c r="H83" s="54" t="s">
        <v>168</v>
      </c>
      <c r="I83" s="54" t="s">
        <v>49</v>
      </c>
      <c r="J83" s="54" t="s">
        <v>148</v>
      </c>
      <c r="K83" s="54" t="s">
        <v>49</v>
      </c>
      <c r="L83">
        <f>IF(D83&lt;4,E83*2+F83,IF(D83=4,E83*2+F83,4))</f>
        <v>4</v>
      </c>
      <c r="N83">
        <f>L83+M83</f>
        <v>4</v>
      </c>
    </row>
    <row r="84" spans="1:14" ht="13.5" thickBot="1">
      <c r="A84" s="45" t="s">
        <v>22</v>
      </c>
      <c r="B84" s="46" t="s">
        <v>137</v>
      </c>
      <c r="C84" s="45" t="s">
        <v>24</v>
      </c>
      <c r="D84" s="45" t="s">
        <v>25</v>
      </c>
      <c r="E84" s="45" t="s">
        <v>26</v>
      </c>
      <c r="F84" s="45" t="s">
        <v>27</v>
      </c>
      <c r="G84" s="45" t="s">
        <v>28</v>
      </c>
      <c r="H84" s="45" t="s">
        <v>29</v>
      </c>
      <c r="I84" s="45" t="s">
        <v>30</v>
      </c>
      <c r="J84" s="45" t="s">
        <v>31</v>
      </c>
      <c r="K84" s="45" t="s">
        <v>32</v>
      </c>
    </row>
    <row r="85" spans="1:14" ht="13.5" thickBot="1">
      <c r="A85" s="47" t="s">
        <v>202</v>
      </c>
      <c r="B85" s="48" t="s">
        <v>307</v>
      </c>
      <c r="C85" s="49">
        <v>3</v>
      </c>
      <c r="D85" s="50">
        <v>3</v>
      </c>
      <c r="E85" s="50">
        <v>3</v>
      </c>
      <c r="F85" s="50">
        <v>0</v>
      </c>
      <c r="G85" s="50">
        <v>0</v>
      </c>
      <c r="H85" s="50" t="s">
        <v>464</v>
      </c>
      <c r="I85" s="50" t="s">
        <v>96</v>
      </c>
      <c r="J85" s="50" t="s">
        <v>67</v>
      </c>
      <c r="K85" s="50" t="s">
        <v>49</v>
      </c>
      <c r="L85">
        <f>IF(D85&lt;4,E85*2+F85+1,IF(D85=4,E85*2+F85,4))</f>
        <v>7</v>
      </c>
      <c r="M85">
        <v>1</v>
      </c>
      <c r="N85">
        <f>L85+M85</f>
        <v>8</v>
      </c>
    </row>
    <row r="86" spans="1:14" ht="13.5" thickBot="1">
      <c r="A86" s="51" t="s">
        <v>203</v>
      </c>
      <c r="B86" s="52" t="s">
        <v>345</v>
      </c>
      <c r="C86" s="53">
        <v>0</v>
      </c>
      <c r="D86" s="54">
        <v>3</v>
      </c>
      <c r="E86" s="54">
        <v>0</v>
      </c>
      <c r="F86" s="54">
        <v>0</v>
      </c>
      <c r="G86" s="54">
        <v>3</v>
      </c>
      <c r="H86" s="54" t="s">
        <v>465</v>
      </c>
      <c r="I86" s="54" t="s">
        <v>91</v>
      </c>
      <c r="J86" s="54" t="s">
        <v>110</v>
      </c>
      <c r="K86" s="54" t="s">
        <v>49</v>
      </c>
      <c r="L86">
        <f>IF(D86&lt;4,E86*2+F86,IF(D86=4,E86*2+F86,4))</f>
        <v>0</v>
      </c>
      <c r="N86">
        <f>L86+M86</f>
        <v>0</v>
      </c>
    </row>
    <row r="87" spans="1:14" ht="13.5" thickBot="1">
      <c r="A87" s="45" t="s">
        <v>22</v>
      </c>
      <c r="B87" s="46" t="s">
        <v>138</v>
      </c>
      <c r="C87" s="45" t="s">
        <v>24</v>
      </c>
      <c r="D87" s="45" t="s">
        <v>25</v>
      </c>
      <c r="E87" s="45" t="s">
        <v>26</v>
      </c>
      <c r="F87" s="45" t="s">
        <v>27</v>
      </c>
      <c r="G87" s="45" t="s">
        <v>28</v>
      </c>
      <c r="H87" s="45" t="s">
        <v>29</v>
      </c>
      <c r="I87" s="45" t="s">
        <v>30</v>
      </c>
      <c r="J87" s="45" t="s">
        <v>31</v>
      </c>
      <c r="K87" s="45" t="s">
        <v>32</v>
      </c>
    </row>
    <row r="88" spans="1:14" ht="13.5" thickBot="1">
      <c r="A88" s="47" t="s">
        <v>202</v>
      </c>
      <c r="B88" s="48" t="s">
        <v>223</v>
      </c>
      <c r="C88" s="49">
        <v>2</v>
      </c>
      <c r="D88" s="50">
        <v>3</v>
      </c>
      <c r="E88" s="50">
        <v>2</v>
      </c>
      <c r="F88" s="50">
        <v>1</v>
      </c>
      <c r="G88" s="50">
        <v>0</v>
      </c>
      <c r="H88" s="50" t="s">
        <v>70</v>
      </c>
      <c r="I88" s="50" t="s">
        <v>71</v>
      </c>
      <c r="J88" s="50" t="s">
        <v>67</v>
      </c>
      <c r="K88" s="50" t="s">
        <v>49</v>
      </c>
      <c r="L88">
        <f>IF(D88&lt;4,E88*2+F88+1,IF(D88=4,E88*2+F88,4))</f>
        <v>6</v>
      </c>
      <c r="M88">
        <v>1</v>
      </c>
      <c r="N88">
        <f>L88+M88</f>
        <v>7</v>
      </c>
    </row>
    <row r="89" spans="1:14" ht="13.5" thickBot="1">
      <c r="A89" s="51" t="s">
        <v>203</v>
      </c>
      <c r="B89" s="52" t="s">
        <v>217</v>
      </c>
      <c r="C89" s="53">
        <v>0</v>
      </c>
      <c r="D89" s="54">
        <v>3</v>
      </c>
      <c r="E89" s="54">
        <v>0</v>
      </c>
      <c r="F89" s="54">
        <v>1</v>
      </c>
      <c r="G89" s="54">
        <v>2</v>
      </c>
      <c r="H89" s="54" t="s">
        <v>72</v>
      </c>
      <c r="I89" s="54" t="s">
        <v>73</v>
      </c>
      <c r="J89" s="54" t="s">
        <v>61</v>
      </c>
      <c r="K89" s="54" t="s">
        <v>49</v>
      </c>
      <c r="L89">
        <f>IF(D89&lt;4,E89*2+F89,IF(D89=4,E89*2+F89,4))</f>
        <v>1</v>
      </c>
      <c r="N89">
        <f>L89+M89</f>
        <v>1</v>
      </c>
    </row>
    <row r="90" spans="1:14">
      <c r="A90" s="61"/>
    </row>
    <row r="91" spans="1:14" ht="24" thickBot="1">
      <c r="A91" s="60" t="s">
        <v>102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</row>
    <row r="92" spans="1:14" ht="13.5" thickBot="1">
      <c r="A92" t="s">
        <v>466</v>
      </c>
      <c r="B92" s="46" t="s">
        <v>23</v>
      </c>
      <c r="C92" s="45" t="s">
        <v>24</v>
      </c>
      <c r="D92" s="45" t="s">
        <v>25</v>
      </c>
      <c r="E92" s="45" t="s">
        <v>26</v>
      </c>
      <c r="F92" s="45" t="s">
        <v>27</v>
      </c>
      <c r="G92" s="45" t="s">
        <v>28</v>
      </c>
      <c r="H92" s="62" t="s">
        <v>29</v>
      </c>
      <c r="I92" s="45" t="s">
        <v>30</v>
      </c>
      <c r="J92" s="45" t="s">
        <v>31</v>
      </c>
      <c r="K92" s="45" t="s">
        <v>32</v>
      </c>
      <c r="L92" s="6" t="s">
        <v>36</v>
      </c>
      <c r="M92" s="6" t="s">
        <v>37</v>
      </c>
      <c r="N92" s="6" t="s">
        <v>38</v>
      </c>
    </row>
    <row r="93" spans="1:14" ht="13.5" thickBot="1">
      <c r="A93" s="47" t="s">
        <v>202</v>
      </c>
      <c r="B93" s="48" t="s">
        <v>290</v>
      </c>
      <c r="C93" s="49">
        <v>2</v>
      </c>
      <c r="D93" s="50">
        <v>4</v>
      </c>
      <c r="E93" s="50">
        <v>2</v>
      </c>
      <c r="F93" s="50">
        <v>1</v>
      </c>
      <c r="G93" s="50">
        <v>1</v>
      </c>
      <c r="H93" s="63" t="s">
        <v>467</v>
      </c>
      <c r="I93" s="50">
        <v>1</v>
      </c>
      <c r="J93" s="50">
        <v>17</v>
      </c>
      <c r="K93" s="50" t="s">
        <v>49</v>
      </c>
      <c r="L93">
        <f>IF(D93&lt;4,E93*2+F93+1,IF(D93=4,E93*2+F93,4))</f>
        <v>5</v>
      </c>
      <c r="M93">
        <v>1</v>
      </c>
      <c r="N93">
        <f>L93+M93</f>
        <v>6</v>
      </c>
    </row>
    <row r="94" spans="1:14" ht="13.5" thickBot="1">
      <c r="A94" s="51" t="s">
        <v>203</v>
      </c>
      <c r="B94" s="52" t="s">
        <v>223</v>
      </c>
      <c r="C94" s="53">
        <v>1</v>
      </c>
      <c r="D94" s="54">
        <v>4</v>
      </c>
      <c r="E94" s="54">
        <v>1</v>
      </c>
      <c r="F94" s="54">
        <v>1</v>
      </c>
      <c r="G94" s="54">
        <v>2</v>
      </c>
      <c r="H94" s="64" t="s">
        <v>468</v>
      </c>
      <c r="I94" s="54">
        <v>-1</v>
      </c>
      <c r="J94" s="54">
        <v>16</v>
      </c>
      <c r="K94" s="54" t="s">
        <v>49</v>
      </c>
      <c r="L94">
        <f>IF(D94&lt;4,E94*2+F94,IF(D94=4,E94*2+F94,4))</f>
        <v>3</v>
      </c>
      <c r="N94">
        <f>L94+M94</f>
        <v>3</v>
      </c>
    </row>
    <row r="95" spans="1:14" ht="13.5" thickBot="1">
      <c r="A95" s="45" t="s">
        <v>22</v>
      </c>
      <c r="B95" s="46" t="s">
        <v>23</v>
      </c>
      <c r="C95" s="45" t="s">
        <v>24</v>
      </c>
      <c r="D95" s="45" t="s">
        <v>25</v>
      </c>
      <c r="E95" s="45" t="s">
        <v>26</v>
      </c>
      <c r="F95" s="45" t="s">
        <v>27</v>
      </c>
      <c r="G95" s="45" t="s">
        <v>28</v>
      </c>
      <c r="H95" s="62" t="s">
        <v>29</v>
      </c>
      <c r="I95" s="45" t="s">
        <v>30</v>
      </c>
      <c r="J95" s="45" t="s">
        <v>31</v>
      </c>
      <c r="K95" s="45" t="s">
        <v>32</v>
      </c>
    </row>
    <row r="96" spans="1:14" ht="13.5" thickBot="1">
      <c r="A96" s="47" t="s">
        <v>202</v>
      </c>
      <c r="B96" s="48" t="s">
        <v>221</v>
      </c>
      <c r="C96" s="49">
        <v>2</v>
      </c>
      <c r="D96" s="50">
        <v>3</v>
      </c>
      <c r="E96" s="50">
        <v>2</v>
      </c>
      <c r="F96" s="50">
        <v>1</v>
      </c>
      <c r="G96" s="50">
        <v>0</v>
      </c>
      <c r="H96" s="63" t="s">
        <v>469</v>
      </c>
      <c r="I96" s="50">
        <v>5</v>
      </c>
      <c r="J96" s="50">
        <v>12</v>
      </c>
      <c r="K96" s="50" t="s">
        <v>49</v>
      </c>
      <c r="L96">
        <f>IF(D96&lt;4,E96*2+F96+1,IF(D96=4,E96*2+F96,4))</f>
        <v>6</v>
      </c>
      <c r="M96">
        <v>1</v>
      </c>
      <c r="N96">
        <f>L96+M96</f>
        <v>7</v>
      </c>
    </row>
    <row r="97" spans="1:14" ht="13.5" thickBot="1">
      <c r="A97" s="51" t="s">
        <v>203</v>
      </c>
      <c r="B97" s="52" t="s">
        <v>307</v>
      </c>
      <c r="C97" s="53">
        <v>0</v>
      </c>
      <c r="D97" s="54">
        <v>3</v>
      </c>
      <c r="E97" s="54">
        <v>0</v>
      </c>
      <c r="F97" s="54">
        <v>1</v>
      </c>
      <c r="G97" s="54">
        <v>2</v>
      </c>
      <c r="H97" s="64" t="s">
        <v>470</v>
      </c>
      <c r="I97" s="54">
        <v>-5</v>
      </c>
      <c r="J97" s="54" t="s">
        <v>142</v>
      </c>
      <c r="K97" s="54" t="s">
        <v>49</v>
      </c>
      <c r="L97">
        <f>IF(D97&lt;4,E97*2+F97,IF(D97=4,E97*2+F97,4))</f>
        <v>1</v>
      </c>
      <c r="N97">
        <f>L97+M97</f>
        <v>1</v>
      </c>
    </row>
    <row r="99" spans="1:14" ht="24" thickBot="1">
      <c r="A99" s="60" t="s">
        <v>103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</row>
    <row r="100" spans="1:14" ht="13.5" thickBot="1">
      <c r="A100" s="45" t="s">
        <v>22</v>
      </c>
      <c r="B100" s="46" t="s">
        <v>23</v>
      </c>
      <c r="C100" s="45" t="s">
        <v>24</v>
      </c>
      <c r="D100" s="45" t="s">
        <v>25</v>
      </c>
      <c r="E100" s="45" t="s">
        <v>26</v>
      </c>
      <c r="F100" s="45" t="s">
        <v>27</v>
      </c>
      <c r="G100" s="45" t="s">
        <v>28</v>
      </c>
      <c r="H100" s="45" t="s">
        <v>29</v>
      </c>
      <c r="I100" s="45" t="s">
        <v>30</v>
      </c>
      <c r="J100" s="45" t="s">
        <v>31</v>
      </c>
      <c r="K100" s="45" t="s">
        <v>32</v>
      </c>
      <c r="L100" s="6" t="s">
        <v>36</v>
      </c>
      <c r="M100" s="6" t="s">
        <v>37</v>
      </c>
      <c r="N100" s="6" t="s">
        <v>38</v>
      </c>
    </row>
    <row r="101" spans="1:14" ht="13.5" thickBot="1">
      <c r="A101" s="47" t="s">
        <v>202</v>
      </c>
      <c r="B101" s="48" t="s">
        <v>221</v>
      </c>
      <c r="C101" s="49">
        <v>3</v>
      </c>
      <c r="D101" s="50">
        <v>3</v>
      </c>
      <c r="E101" s="50">
        <v>3</v>
      </c>
      <c r="F101" s="50">
        <v>0</v>
      </c>
      <c r="G101" s="50">
        <v>0</v>
      </c>
      <c r="H101" s="50" t="s">
        <v>166</v>
      </c>
      <c r="I101" s="50" t="s">
        <v>68</v>
      </c>
      <c r="J101" s="50" t="s">
        <v>61</v>
      </c>
      <c r="K101" s="50" t="s">
        <v>49</v>
      </c>
      <c r="L101">
        <f>IF(D101&lt;4,E101*2+F101+1,IF(D101=4,E101*2+F101,4))</f>
        <v>7</v>
      </c>
      <c r="N101">
        <f>L101+M101</f>
        <v>7</v>
      </c>
    </row>
    <row r="102" spans="1:14" ht="13.5" thickBot="1">
      <c r="A102" s="51" t="s">
        <v>203</v>
      </c>
      <c r="B102" s="52" t="s">
        <v>290</v>
      </c>
      <c r="C102" s="53">
        <v>0</v>
      </c>
      <c r="D102" s="54">
        <v>3</v>
      </c>
      <c r="E102" s="54">
        <v>0</v>
      </c>
      <c r="F102" s="54">
        <v>0</v>
      </c>
      <c r="G102" s="54">
        <v>3</v>
      </c>
      <c r="H102" s="54" t="s">
        <v>167</v>
      </c>
      <c r="I102" s="54" t="s">
        <v>69</v>
      </c>
      <c r="J102" s="54" t="s">
        <v>97</v>
      </c>
      <c r="K102" s="54" t="s">
        <v>49</v>
      </c>
      <c r="L102">
        <f>IF(D102&lt;4,E102*2+F102,IF(D102=4,E102*2+F102,4))</f>
        <v>0</v>
      </c>
      <c r="N102">
        <f>L102+M102</f>
        <v>0</v>
      </c>
    </row>
  </sheetData>
  <mergeCells count="5">
    <mergeCell ref="A99:N99"/>
    <mergeCell ref="A1:N1"/>
    <mergeCell ref="A51:N51"/>
    <mergeCell ref="A77:N77"/>
    <mergeCell ref="A91:N9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Коэфф</vt:lpstr>
      <vt:lpstr>свод</vt:lpstr>
      <vt:lpstr>Сезон 2018</vt:lpstr>
      <vt:lpstr>пред</vt:lpstr>
      <vt:lpstr>Групп</vt:lpstr>
      <vt:lpstr>Плей-офф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</dc:creator>
  <cp:lastModifiedBy>Александр Митрофанов</cp:lastModifiedBy>
  <cp:lastPrinted>2016-03-19T07:56:47Z</cp:lastPrinted>
  <dcterms:created xsi:type="dcterms:W3CDTF">2009-03-19T16:59:00Z</dcterms:created>
  <dcterms:modified xsi:type="dcterms:W3CDTF">2018-08-24T17:37:16Z</dcterms:modified>
</cp:coreProperties>
</file>